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0" windowWidth="19440" windowHeight="11970"/>
  </bookViews>
  <sheets>
    <sheet name="Estimate" sheetId="11" r:id="rId1"/>
  </sheets>
  <definedNames>
    <definedName name="_xlnm._FilterDatabase" localSheetId="0" hidden="1">Estimate!$A$9:$J$386</definedName>
    <definedName name="_xlnm.Print_Area" localSheetId="0">Estimate!$A$1:$J$389</definedName>
    <definedName name="_xlnm.Print_Titles" localSheetId="0">Estimate!$9:$9</definedName>
  </definedNames>
  <calcPr calcId="144525"/>
  <fileRecoveryPr repairLoad="1"/>
</workbook>
</file>

<file path=xl/calcChain.xml><?xml version="1.0" encoding="utf-8"?>
<calcChain xmlns="http://schemas.openxmlformats.org/spreadsheetml/2006/main">
  <c r="I143" i="11" l="1"/>
  <c r="I142" i="11"/>
  <c r="I141" i="11"/>
  <c r="I146" i="11"/>
  <c r="I150" i="11"/>
  <c r="I149" i="11"/>
  <c r="I148" i="11"/>
  <c r="I147" i="11"/>
  <c r="I161" i="11"/>
  <c r="I160" i="11"/>
  <c r="I159" i="11"/>
  <c r="I158" i="11"/>
  <c r="I157" i="11"/>
  <c r="I156" i="11"/>
  <c r="I155" i="11"/>
  <c r="I154" i="11"/>
  <c r="I153" i="11"/>
  <c r="I198" i="11"/>
  <c r="I197" i="11"/>
  <c r="I194" i="11"/>
  <c r="I193" i="11"/>
  <c r="I192" i="11"/>
  <c r="I191" i="11"/>
  <c r="I188" i="11"/>
  <c r="I183" i="11"/>
  <c r="I182" i="11"/>
  <c r="I181" i="11"/>
  <c r="I180" i="11"/>
  <c r="I176" i="11"/>
  <c r="I175" i="11"/>
  <c r="I375" i="11" l="1"/>
  <c r="I373" i="11"/>
  <c r="I372" i="11"/>
  <c r="I371" i="11"/>
  <c r="I370" i="11"/>
  <c r="I367" i="11"/>
  <c r="I366" i="11"/>
  <c r="I365" i="11"/>
  <c r="I364" i="11"/>
  <c r="I363" i="11"/>
  <c r="I362" i="11"/>
  <c r="I361" i="11"/>
  <c r="I358" i="11"/>
  <c r="I357" i="11"/>
  <c r="I356" i="11"/>
  <c r="I355" i="11"/>
  <c r="I354" i="11"/>
  <c r="I353" i="11"/>
  <c r="I352" i="11"/>
  <c r="I351" i="11"/>
  <c r="I350" i="11"/>
  <c r="I347" i="11"/>
  <c r="I346" i="11"/>
  <c r="I345" i="11"/>
  <c r="I344" i="11"/>
  <c r="I343" i="11"/>
  <c r="I342" i="11"/>
  <c r="I341" i="11"/>
  <c r="I340" i="11"/>
  <c r="I339" i="11"/>
  <c r="I338" i="11"/>
  <c r="I337" i="11"/>
  <c r="I336" i="11"/>
  <c r="I331" i="11"/>
  <c r="I330" i="11"/>
  <c r="I329" i="11"/>
  <c r="I328" i="11"/>
  <c r="I327" i="11"/>
  <c r="I324" i="11"/>
  <c r="I322" i="11"/>
  <c r="I321" i="11"/>
  <c r="I320" i="11"/>
  <c r="I319" i="11"/>
  <c r="I316" i="11"/>
  <c r="I315" i="11"/>
  <c r="I314" i="11"/>
  <c r="I313" i="11"/>
  <c r="I312" i="11"/>
  <c r="I311" i="11"/>
  <c r="I310" i="11"/>
  <c r="I309" i="11"/>
  <c r="I308" i="11"/>
  <c r="I307" i="11"/>
  <c r="I306" i="11"/>
  <c r="I305" i="11"/>
  <c r="I304" i="11"/>
  <c r="I303" i="11"/>
  <c r="I302" i="11"/>
  <c r="I301" i="11"/>
  <c r="I300" i="11"/>
  <c r="I299" i="11"/>
  <c r="I294" i="11"/>
  <c r="I293" i="11"/>
  <c r="I292" i="11"/>
  <c r="I291" i="11"/>
  <c r="I290" i="11"/>
  <c r="I289" i="11"/>
  <c r="I288" i="11"/>
  <c r="I285" i="11"/>
  <c r="I284" i="11"/>
  <c r="I283" i="11"/>
  <c r="I282" i="11"/>
  <c r="I281" i="11"/>
  <c r="I278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48" i="11"/>
  <c r="I247" i="11"/>
  <c r="I246" i="11"/>
  <c r="I245" i="11"/>
  <c r="I244" i="11"/>
  <c r="I243" i="11"/>
  <c r="I242" i="11"/>
  <c r="I241" i="11"/>
  <c r="I240" i="11"/>
  <c r="I239" i="11"/>
  <c r="I235" i="11"/>
  <c r="I234" i="11"/>
  <c r="I233" i="11"/>
  <c r="I232" i="11"/>
  <c r="I231" i="11"/>
  <c r="I230" i="11"/>
  <c r="I111" i="11"/>
  <c r="A112" i="11"/>
  <c r="A110" i="11"/>
  <c r="A109" i="11"/>
  <c r="A106" i="11"/>
  <c r="A105" i="11"/>
  <c r="A102" i="11"/>
  <c r="A101" i="11"/>
  <c r="A98" i="11"/>
  <c r="A97" i="11"/>
  <c r="A86" i="11"/>
  <c r="A74" i="11"/>
  <c r="A71" i="11"/>
  <c r="A63" i="11"/>
  <c r="A62" i="11"/>
  <c r="A60" i="11"/>
  <c r="A59" i="11"/>
  <c r="A57" i="11"/>
  <c r="A56" i="11"/>
  <c r="A152" i="11"/>
  <c r="A151" i="11"/>
  <c r="A125" i="11"/>
  <c r="A126" i="11"/>
  <c r="A131" i="11"/>
  <c r="A132" i="11"/>
  <c r="F82" i="11"/>
  <c r="F81" i="11"/>
  <c r="H61" i="11"/>
  <c r="J136" i="11" l="1"/>
  <c r="D73" i="11" l="1"/>
  <c r="F381" i="11" l="1"/>
  <c r="I381" i="11" s="1"/>
  <c r="D380" i="11"/>
  <c r="F380" i="11" s="1"/>
  <c r="I380" i="11" s="1"/>
  <c r="D379" i="11"/>
  <c r="J333" i="11"/>
  <c r="J296" i="11"/>
  <c r="J275" i="11"/>
  <c r="J250" i="11"/>
  <c r="J237" i="11"/>
  <c r="J228" i="11"/>
  <c r="D80" i="11" l="1"/>
  <c r="F80" i="11" s="1"/>
  <c r="F122" i="11"/>
  <c r="I122" i="11" s="1"/>
  <c r="F123" i="11"/>
  <c r="I123" i="11" s="1"/>
  <c r="F130" i="11"/>
  <c r="I130" i="11" s="1"/>
  <c r="F129" i="11"/>
  <c r="I129" i="11" s="1"/>
  <c r="F128" i="11"/>
  <c r="I128" i="11" s="1"/>
  <c r="F127" i="11"/>
  <c r="I127" i="11" s="1"/>
  <c r="D133" i="11"/>
  <c r="F133" i="11" s="1"/>
  <c r="I133" i="11" s="1"/>
  <c r="D134" i="11"/>
  <c r="F134" i="11" s="1"/>
  <c r="I134" i="11" s="1"/>
  <c r="F104" i="11"/>
  <c r="I104" i="11" s="1"/>
  <c r="A31" i="11"/>
  <c r="A33" i="11"/>
  <c r="A34" i="11"/>
  <c r="A44" i="11"/>
  <c r="A45" i="11"/>
  <c r="A48" i="11"/>
  <c r="A50" i="11"/>
  <c r="A51" i="11"/>
  <c r="A68" i="11"/>
  <c r="A70" i="11"/>
  <c r="A76" i="11"/>
  <c r="A78" i="11"/>
  <c r="A79" i="11"/>
  <c r="A83" i="11"/>
  <c r="A85" i="11"/>
  <c r="A114" i="11"/>
  <c r="A115" i="11"/>
  <c r="A137" i="11"/>
  <c r="A138" i="11"/>
  <c r="A140" i="11"/>
  <c r="A145" i="11"/>
  <c r="A162" i="11"/>
  <c r="A164" i="11"/>
  <c r="A165" i="11"/>
  <c r="A173" i="11"/>
  <c r="A174" i="11"/>
  <c r="A177" i="11"/>
  <c r="A178" i="11"/>
  <c r="A179" i="11"/>
  <c r="A184" i="11"/>
  <c r="A185" i="11"/>
  <c r="A186" i="11"/>
  <c r="A187" i="11"/>
  <c r="A190" i="11"/>
  <c r="A196" i="11"/>
  <c r="A199" i="11"/>
  <c r="A200" i="11"/>
  <c r="A201" i="11"/>
  <c r="A202" i="11"/>
  <c r="A205" i="11"/>
  <c r="A206" i="11"/>
  <c r="A210" i="11"/>
  <c r="A211" i="11"/>
  <c r="A215" i="11"/>
  <c r="A216" i="11"/>
  <c r="A221" i="11"/>
  <c r="A222" i="11"/>
  <c r="A227" i="11"/>
  <c r="A229" i="11"/>
  <c r="A236" i="11"/>
  <c r="A238" i="11"/>
  <c r="A249" i="11"/>
  <c r="A251" i="11"/>
  <c r="A252" i="11"/>
  <c r="A274" i="11"/>
  <c r="A276" i="11"/>
  <c r="A277" i="11"/>
  <c r="A279" i="11"/>
  <c r="A280" i="11"/>
  <c r="A286" i="11"/>
  <c r="A287" i="11"/>
  <c r="A295" i="11"/>
  <c r="A297" i="11"/>
  <c r="A298" i="11"/>
  <c r="A317" i="11"/>
  <c r="A318" i="11"/>
  <c r="A323" i="11"/>
  <c r="A325" i="11"/>
  <c r="A326" i="11"/>
  <c r="A332" i="11"/>
  <c r="A334" i="11"/>
  <c r="A335" i="11"/>
  <c r="A348" i="11"/>
  <c r="A349" i="11"/>
  <c r="A359" i="11"/>
  <c r="A360" i="11"/>
  <c r="A368" i="11"/>
  <c r="A369" i="11"/>
  <c r="F46" i="11"/>
  <c r="I46" i="11" s="1"/>
  <c r="F47" i="11"/>
  <c r="I47" i="11" s="1"/>
  <c r="F116" i="11"/>
  <c r="I116" i="11" s="1"/>
  <c r="F117" i="11"/>
  <c r="I117" i="11" s="1"/>
  <c r="F118" i="11"/>
  <c r="I118" i="11" s="1"/>
  <c r="F119" i="11"/>
  <c r="I119" i="11" s="1"/>
  <c r="F120" i="11"/>
  <c r="I120" i="11" s="1"/>
  <c r="F121" i="11"/>
  <c r="I121" i="11" s="1"/>
  <c r="F67" i="11"/>
  <c r="I67" i="11" s="1"/>
  <c r="D66" i="11" l="1"/>
  <c r="F66" i="11" s="1"/>
  <c r="I66" i="11" s="1"/>
  <c r="D65" i="11"/>
  <c r="F65" i="11" s="1"/>
  <c r="I65" i="11" s="1"/>
  <c r="D64" i="11"/>
  <c r="F64" i="11" s="1"/>
  <c r="I64" i="11" s="1"/>
  <c r="F87" i="11"/>
  <c r="I87" i="11" s="1"/>
  <c r="F88" i="11"/>
  <c r="I88" i="11" s="1"/>
  <c r="F89" i="11"/>
  <c r="I89" i="11" s="1"/>
  <c r="F90" i="11"/>
  <c r="I90" i="11" s="1"/>
  <c r="F91" i="11"/>
  <c r="I91" i="11" s="1"/>
  <c r="F92" i="11"/>
  <c r="I92" i="11" s="1"/>
  <c r="F93" i="11"/>
  <c r="I93" i="11" s="1"/>
  <c r="F94" i="11"/>
  <c r="I94" i="11" s="1"/>
  <c r="F95" i="11"/>
  <c r="I95" i="11" s="1"/>
  <c r="F96" i="11"/>
  <c r="I96" i="11" s="1"/>
  <c r="F103" i="11"/>
  <c r="I103" i="11" s="1"/>
  <c r="F107" i="11"/>
  <c r="I107" i="11" s="1"/>
  <c r="F108" i="11"/>
  <c r="I108" i="11" s="1"/>
  <c r="D100" i="11"/>
  <c r="F100" i="11" s="1"/>
  <c r="I100" i="11" s="1"/>
  <c r="D99" i="11"/>
  <c r="F99" i="11" s="1"/>
  <c r="I99" i="11" s="1"/>
  <c r="I81" i="11"/>
  <c r="I82" i="11"/>
  <c r="J84" i="11" l="1"/>
  <c r="I80" i="11" l="1"/>
  <c r="J77" i="11" s="1"/>
  <c r="F75" i="11"/>
  <c r="I75" i="11" s="1"/>
  <c r="D72" i="11"/>
  <c r="F72" i="11" s="1"/>
  <c r="I72" i="11" s="1"/>
  <c r="F73" i="11"/>
  <c r="I73" i="11" s="1"/>
  <c r="F58" i="11"/>
  <c r="I58" i="11" s="1"/>
  <c r="F61" i="11"/>
  <c r="I61" i="11" s="1"/>
  <c r="D55" i="11"/>
  <c r="F55" i="11" s="1"/>
  <c r="I55" i="11" s="1"/>
  <c r="D54" i="11"/>
  <c r="F54" i="11" s="1"/>
  <c r="I54" i="11" s="1"/>
  <c r="D53" i="11"/>
  <c r="F53" i="11" s="1"/>
  <c r="I53" i="11" s="1"/>
  <c r="D52" i="11"/>
  <c r="F52" i="11" s="1"/>
  <c r="I52" i="11" s="1"/>
  <c r="D208" i="11"/>
  <c r="F43" i="11"/>
  <c r="I43" i="11" s="1"/>
  <c r="J49" i="11" l="1"/>
  <c r="J69" i="11"/>
  <c r="D226" i="11"/>
  <c r="F226" i="11" s="1"/>
  <c r="I226" i="11" s="1"/>
  <c r="D225" i="11"/>
  <c r="F225" i="11" s="1"/>
  <c r="I225" i="11" s="1"/>
  <c r="D224" i="11"/>
  <c r="F224" i="11" s="1"/>
  <c r="I224" i="11" s="1"/>
  <c r="D223" i="11"/>
  <c r="F223" i="11" s="1"/>
  <c r="I223" i="11" s="1"/>
  <c r="D217" i="11"/>
  <c r="F217" i="11" s="1"/>
  <c r="I217" i="11" s="1"/>
  <c r="D218" i="11"/>
  <c r="F218" i="11" s="1"/>
  <c r="I218" i="11" s="1"/>
  <c r="D219" i="11"/>
  <c r="F219" i="11" s="1"/>
  <c r="I219" i="11" s="1"/>
  <c r="D220" i="11"/>
  <c r="F220" i="11" s="1"/>
  <c r="I220" i="11" s="1"/>
  <c r="D214" i="11"/>
  <c r="F214" i="11" s="1"/>
  <c r="I214" i="11" s="1"/>
  <c r="D212" i="11"/>
  <c r="F212" i="11" s="1"/>
  <c r="I212" i="11" s="1"/>
  <c r="D213" i="11"/>
  <c r="F213" i="11" s="1"/>
  <c r="I213" i="11" s="1"/>
  <c r="D207" i="11"/>
  <c r="F207" i="11" s="1"/>
  <c r="I207" i="11" s="1"/>
  <c r="D209" i="11"/>
  <c r="F209" i="11" s="1"/>
  <c r="I209" i="11" s="1"/>
  <c r="F208" i="11"/>
  <c r="I208" i="11" s="1"/>
  <c r="D204" i="11"/>
  <c r="F204" i="11" s="1"/>
  <c r="I204" i="11" s="1"/>
  <c r="D203" i="11"/>
  <c r="F203" i="11" s="1"/>
  <c r="I203" i="11" s="1"/>
  <c r="F166" i="11" l="1"/>
  <c r="I166" i="11" s="1"/>
  <c r="F124" i="11"/>
  <c r="I124" i="11" s="1"/>
  <c r="J113" i="11" s="1"/>
  <c r="F167" i="11"/>
  <c r="I167" i="11" s="1"/>
  <c r="F168" i="11"/>
  <c r="I168" i="11" s="1"/>
  <c r="F169" i="11"/>
  <c r="I169" i="11" s="1"/>
  <c r="F170" i="11"/>
  <c r="I170" i="11" s="1"/>
  <c r="F171" i="11"/>
  <c r="I171" i="11" s="1"/>
  <c r="F172" i="11"/>
  <c r="I172" i="11" s="1"/>
  <c r="F35" i="11"/>
  <c r="I35" i="11" s="1"/>
  <c r="F36" i="11"/>
  <c r="I36" i="11" s="1"/>
  <c r="F37" i="11"/>
  <c r="I37" i="11" s="1"/>
  <c r="F38" i="11"/>
  <c r="I38" i="11" s="1"/>
  <c r="F379" i="11"/>
  <c r="I379" i="11" s="1"/>
  <c r="F39" i="11"/>
  <c r="I39" i="11" s="1"/>
  <c r="F40" i="11"/>
  <c r="I40" i="11" s="1"/>
  <c r="F41" i="11"/>
  <c r="I41" i="11" s="1"/>
  <c r="F42" i="11"/>
  <c r="I42" i="11" s="1"/>
  <c r="J32" i="11" l="1"/>
  <c r="J163" i="11"/>
  <c r="A377" i="11"/>
  <c r="A378" i="11"/>
  <c r="J377" i="11" l="1"/>
  <c r="A23" i="11" l="1"/>
  <c r="A29" i="11"/>
  <c r="A13" i="11"/>
  <c r="F30" i="11"/>
  <c r="I30" i="11" s="1"/>
  <c r="F28" i="11"/>
  <c r="I28" i="11" s="1"/>
  <c r="F27" i="11"/>
  <c r="I27" i="11" s="1"/>
  <c r="F26" i="11"/>
  <c r="I26" i="11" s="1"/>
  <c r="F25" i="11"/>
  <c r="I25" i="11" s="1"/>
  <c r="F24" i="11"/>
  <c r="I24" i="11" s="1"/>
  <c r="F22" i="11"/>
  <c r="I22" i="11" s="1"/>
  <c r="F21" i="11"/>
  <c r="I21" i="11" s="1"/>
  <c r="F20" i="11"/>
  <c r="I20" i="11" s="1"/>
  <c r="F19" i="11"/>
  <c r="I19" i="11" s="1"/>
  <c r="F18" i="11"/>
  <c r="I18" i="11" s="1"/>
  <c r="F17" i="11"/>
  <c r="I17" i="11" s="1"/>
  <c r="F16" i="11"/>
  <c r="I16" i="11" s="1"/>
  <c r="F15" i="11"/>
  <c r="I15" i="11" s="1"/>
  <c r="F14" i="11"/>
  <c r="I14" i="11" s="1"/>
  <c r="F13" i="11"/>
  <c r="I13" i="11" s="1"/>
  <c r="J11" i="11" s="1"/>
  <c r="J383" i="11" l="1"/>
  <c r="I383" i="11"/>
  <c r="A14" i="11"/>
  <c r="A15" i="11" l="1"/>
  <c r="A16" i="11" l="1"/>
  <c r="A17" i="11" l="1"/>
  <c r="A18" i="11" l="1"/>
  <c r="A19" i="11" l="1"/>
  <c r="A20" i="11"/>
  <c r="A21" i="11" s="1"/>
  <c r="A22" i="11" s="1"/>
  <c r="A24" i="11" l="1"/>
  <c r="I384" i="11"/>
  <c r="I385" i="11"/>
  <c r="A25" i="11" l="1"/>
  <c r="A26" i="11" s="1"/>
  <c r="I386" i="11"/>
  <c r="J5" i="11" l="1"/>
  <c r="A27" i="11"/>
  <c r="A28" i="11" l="1"/>
  <c r="A30" i="11" s="1"/>
  <c r="A35" i="11" s="1"/>
  <c r="A36" i="11" s="1"/>
  <c r="A37" i="11" s="1"/>
  <c r="A38" i="11" s="1"/>
  <c r="A39" i="11" s="1"/>
  <c r="A40" i="11" s="1"/>
  <c r="A41" i="11" s="1"/>
  <c r="J385" i="11"/>
  <c r="J384" i="11"/>
  <c r="A42" i="11" l="1"/>
  <c r="A43" i="11" s="1"/>
  <c r="A46" i="11" s="1"/>
  <c r="A47" i="11" s="1"/>
  <c r="A52" i="11" s="1"/>
  <c r="A53" i="11" s="1"/>
  <c r="A54" i="11" s="1"/>
  <c r="A55" i="11" s="1"/>
  <c r="A58" i="11" s="1"/>
  <c r="A61" i="11" s="1"/>
  <c r="A64" i="11" s="1"/>
  <c r="A65" i="11" s="1"/>
  <c r="A66" i="11" s="1"/>
  <c r="A67" i="11" s="1"/>
  <c r="A72" i="11" s="1"/>
  <c r="A73" i="11" s="1"/>
  <c r="A75" i="11" s="1"/>
  <c r="A80" i="11" s="1"/>
  <c r="A81" i="11" s="1"/>
  <c r="A82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9" i="11" s="1"/>
  <c r="A100" i="11" s="1"/>
  <c r="A103" i="11" s="1"/>
  <c r="A104" i="11" s="1"/>
  <c r="A107" i="11" s="1"/>
  <c r="A108" i="11" s="1"/>
  <c r="A111" i="11" s="1"/>
  <c r="J6" i="11"/>
  <c r="J7" i="11" s="1"/>
  <c r="J386" i="11"/>
  <c r="A116" i="11" l="1"/>
  <c r="A117" i="11" s="1"/>
  <c r="A118" i="11" s="1"/>
  <c r="A119" i="11" s="1"/>
  <c r="A120" i="11" s="1"/>
  <c r="A121" i="11" s="1"/>
  <c r="A122" i="11" s="1"/>
  <c r="A123" i="11" s="1"/>
  <c r="A124" i="11" s="1"/>
  <c r="A127" i="11" s="1"/>
  <c r="A128" i="11" s="1"/>
  <c r="A129" i="11" s="1"/>
  <c r="A130" i="11" s="1"/>
  <c r="A133" i="11" s="1"/>
  <c r="A134" i="11" s="1"/>
  <c r="A141" i="11" s="1"/>
  <c r="A142" i="11" s="1"/>
  <c r="A143" i="11" s="1"/>
  <c r="A146" i="11" s="1"/>
  <c r="A147" i="11" s="1"/>
  <c r="A148" i="11" s="1"/>
  <c r="A149" i="11" s="1"/>
  <c r="A150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6" i="11" s="1"/>
  <c r="A167" i="11" s="1"/>
  <c r="A168" i="11" s="1"/>
  <c r="A169" i="11" s="1"/>
  <c r="A170" i="11" s="1"/>
  <c r="A171" i="11" s="1"/>
  <c r="A172" i="11" s="1"/>
  <c r="A175" i="11" s="1"/>
  <c r="A176" i="11" s="1"/>
  <c r="A180" i="11" s="1"/>
  <c r="A181" i="11" s="1"/>
  <c r="A182" i="11" s="1"/>
  <c r="A183" i="11" s="1"/>
  <c r="A188" i="11" s="1"/>
  <c r="A191" i="11" s="1"/>
  <c r="A192" i="11" s="1"/>
  <c r="A193" i="11" s="1"/>
  <c r="A194" i="11" s="1"/>
  <c r="A197" i="11" s="1"/>
  <c r="A198" i="11" s="1"/>
  <c r="A203" i="11" s="1"/>
  <c r="A204" i="11" s="1"/>
  <c r="A207" i="11" s="1"/>
  <c r="A208" i="11" s="1"/>
  <c r="A209" i="11" s="1"/>
  <c r="A212" i="11" s="1"/>
  <c r="A213" i="11" s="1"/>
  <c r="A214" i="11" s="1"/>
  <c r="A217" i="11" s="1"/>
  <c r="A218" i="11" s="1"/>
  <c r="A219" i="11" s="1"/>
  <c r="A220" i="11" s="1"/>
  <c r="A223" i="11" s="1"/>
  <c r="A224" i="11" s="1"/>
  <c r="A225" i="11" s="1"/>
  <c r="A226" i="11" s="1"/>
  <c r="A230" i="11" s="1"/>
  <c r="A231" i="11" s="1"/>
  <c r="A232" i="11" s="1"/>
  <c r="A233" i="11" s="1"/>
  <c r="A234" i="11" s="1"/>
  <c r="A235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8" i="11" s="1"/>
  <c r="A281" i="11" s="1"/>
  <c r="A282" i="11" s="1"/>
  <c r="A283" i="11" s="1"/>
  <c r="A284" i="11" s="1"/>
  <c r="A285" i="11" s="1"/>
  <c r="A288" i="11" s="1"/>
  <c r="A289" i="11" l="1"/>
  <c r="A290" i="11" s="1"/>
  <c r="A291" i="11" s="1"/>
  <c r="A292" i="11" s="1"/>
  <c r="A293" i="11" s="1"/>
  <c r="A294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9" i="11" s="1"/>
  <c r="A320" i="11" s="1"/>
  <c r="A321" i="11" s="1"/>
  <c r="A322" i="11" s="1"/>
  <c r="A324" i="11" s="1"/>
  <c r="A327" i="11" s="1"/>
  <c r="A328" i="11" s="1"/>
  <c r="A329" i="11" s="1"/>
  <c r="A330" i="11" s="1"/>
  <c r="A331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61" i="11" s="1"/>
  <c r="A362" i="11" s="1"/>
  <c r="A363" i="11" s="1"/>
  <c r="A364" i="11" s="1"/>
  <c r="A365" i="11" s="1"/>
  <c r="A366" i="11" s="1"/>
  <c r="A367" i="11" s="1"/>
  <c r="A370" i="11" s="1"/>
  <c r="A371" i="11" s="1"/>
  <c r="A372" i="11" s="1"/>
  <c r="A373" i="11" s="1"/>
  <c r="A375" i="11" s="1"/>
  <c r="A379" i="11" s="1"/>
  <c r="A380" i="11" s="1"/>
  <c r="A381" i="11" s="1"/>
</calcChain>
</file>

<file path=xl/sharedStrings.xml><?xml version="1.0" encoding="utf-8"?>
<sst xmlns="http://schemas.openxmlformats.org/spreadsheetml/2006/main" count="589" uniqueCount="346">
  <si>
    <t>UNIT</t>
  </si>
  <si>
    <t>DESCRIPTION</t>
  </si>
  <si>
    <t>TRADE COST</t>
  </si>
  <si>
    <t>ITEM #</t>
  </si>
  <si>
    <t>QTY.</t>
  </si>
  <si>
    <t>SUB TOTAL</t>
  </si>
  <si>
    <t>TOTAL BASE BID</t>
  </si>
  <si>
    <t>OVERHEAD AND PROFIT</t>
  </si>
  <si>
    <t>INSURANCE</t>
  </si>
  <si>
    <t xml:space="preserve"> </t>
  </si>
  <si>
    <t>Summary</t>
  </si>
  <si>
    <t>Amount</t>
  </si>
  <si>
    <t>Profit/Overhead</t>
  </si>
  <si>
    <t>Total</t>
  </si>
  <si>
    <t>Date:</t>
  </si>
  <si>
    <t>Project:</t>
  </si>
  <si>
    <t>CSI SECT</t>
  </si>
  <si>
    <t>QTY WITH
WASTAGE</t>
  </si>
  <si>
    <t>WASTAGE</t>
  </si>
  <si>
    <t>LS</t>
  </si>
  <si>
    <t>Permits Documentation And Fees</t>
  </si>
  <si>
    <t>Hazardous Waste Or Disposal Work</t>
  </si>
  <si>
    <t>Owner Purchased, Contractor Installed Items</t>
  </si>
  <si>
    <t>Contractors Use Of New And Existing Facilities</t>
  </si>
  <si>
    <t>Correction Of Unsatisfactory Conditions</t>
  </si>
  <si>
    <t>Restoration Of Unit Damaged During Installation</t>
  </si>
  <si>
    <t xml:space="preserve">Replacement Of Units Which Cannot Be Restored </t>
  </si>
  <si>
    <t>Maintaining Existing Construction In Weather High Conditions</t>
  </si>
  <si>
    <t>Signage</t>
  </si>
  <si>
    <t>Supervisory Personnel</t>
  </si>
  <si>
    <t/>
  </si>
  <si>
    <t>Temporary Services</t>
  </si>
  <si>
    <t>Water</t>
  </si>
  <si>
    <t>Lighting And Power</t>
  </si>
  <si>
    <t>Toilet Facilities</t>
  </si>
  <si>
    <t>Material Storage</t>
  </si>
  <si>
    <t>Contractor's Safety Program</t>
  </si>
  <si>
    <t>TOTAL ITEM COST</t>
  </si>
  <si>
    <t>UNIT COST (LAB+MAT)</t>
  </si>
  <si>
    <t>DIV.01</t>
  </si>
  <si>
    <t>EA</t>
  </si>
  <si>
    <t>GENERAL REQUIREMENTS</t>
  </si>
  <si>
    <t>Adress:</t>
  </si>
  <si>
    <t>DIV.02</t>
  </si>
  <si>
    <t>DIV.03</t>
  </si>
  <si>
    <t xml:space="preserve">CONCRETE </t>
  </si>
  <si>
    <t xml:space="preserve">DEMOLITION &amp; SITEWORKS </t>
  </si>
  <si>
    <t>CY</t>
  </si>
  <si>
    <t>DIV.05</t>
  </si>
  <si>
    <t xml:space="preserve">METALS </t>
  </si>
  <si>
    <t>DIV.06</t>
  </si>
  <si>
    <t>WOODS, PLASTICS &amp; COMPOSITES</t>
  </si>
  <si>
    <t>DIV.07</t>
  </si>
  <si>
    <t xml:space="preserve">THERMAL &amp; MOISTURE CONTROL </t>
  </si>
  <si>
    <t>DIV.08</t>
  </si>
  <si>
    <t>OPENINGS</t>
  </si>
  <si>
    <t>FINISHES</t>
  </si>
  <si>
    <t>DIV.09</t>
  </si>
  <si>
    <t>SPECIALITIES</t>
  </si>
  <si>
    <t>DIV. 11</t>
  </si>
  <si>
    <t xml:space="preserve">EQUIPMENTS </t>
  </si>
  <si>
    <t>DIV.10</t>
  </si>
  <si>
    <t>DIV.12</t>
  </si>
  <si>
    <t>FURNISHES</t>
  </si>
  <si>
    <t>MILWORKS</t>
  </si>
  <si>
    <t>DIV.22</t>
  </si>
  <si>
    <t>PLUMBING</t>
  </si>
  <si>
    <t>DIV.23</t>
  </si>
  <si>
    <t>MECHANICAL</t>
  </si>
  <si>
    <t>DIV. 26</t>
  </si>
  <si>
    <t>ELECTRICAL</t>
  </si>
  <si>
    <t>DIV. 31</t>
  </si>
  <si>
    <t>EARTHWORKS</t>
  </si>
  <si>
    <t xml:space="preserve">EXTERIOR FINISHES </t>
  </si>
  <si>
    <t xml:space="preserve">CEILING FINISH </t>
  </si>
  <si>
    <t>FLOOR FINISHES</t>
  </si>
  <si>
    <t xml:space="preserve">WALL FINISHES </t>
  </si>
  <si>
    <t>WALLS</t>
  </si>
  <si>
    <t>BUILDING DEMOLITION</t>
  </si>
  <si>
    <t>DIV.04</t>
  </si>
  <si>
    <t xml:space="preserve">MASONARY </t>
  </si>
  <si>
    <t>SF</t>
  </si>
  <si>
    <t>LF</t>
  </si>
  <si>
    <t xml:space="preserve">Bath Tub to be Removed </t>
  </si>
  <si>
    <t xml:space="preserve">Countertop to be Removed </t>
  </si>
  <si>
    <t xml:space="preserve">Cut &amp; Remove Exsisting Slab on Grade </t>
  </si>
  <si>
    <t xml:space="preserve">Door to be removed </t>
  </si>
  <si>
    <t>Excavation at basement 2'-8"</t>
  </si>
  <si>
    <t xml:space="preserve">Remove Existing Fence </t>
  </si>
  <si>
    <t xml:space="preserve">Stairs to be Removed </t>
  </si>
  <si>
    <t xml:space="preserve">Wall Coping to be Restored </t>
  </si>
  <si>
    <t>Wall to be removed</t>
  </si>
  <si>
    <t xml:space="preserve">3'-0" Bollards </t>
  </si>
  <si>
    <t xml:space="preserve">Downspouts </t>
  </si>
  <si>
    <t>Electeric Meter</t>
  </si>
  <si>
    <t xml:space="preserve">Metal Siding By ATAS (Material # 3) </t>
  </si>
  <si>
    <t xml:space="preserve">Scupper </t>
  </si>
  <si>
    <t>Siding By ATAS ( Material # 2)</t>
  </si>
  <si>
    <t xml:space="preserve">Steel Guardrail </t>
  </si>
  <si>
    <t xml:space="preserve">Metal Diamond Shaped Shingles By ATAS  (Material # 1) </t>
  </si>
  <si>
    <t xml:space="preserve">2x4 Wood studs framing @ 16"OC </t>
  </si>
  <si>
    <t xml:space="preserve">5/8" Gypsum Board </t>
  </si>
  <si>
    <t xml:space="preserve">1 5/8"X 1 5/8" Steel Studs @ 16" OC </t>
  </si>
  <si>
    <t xml:space="preserve">5/8": Gypsum Board </t>
  </si>
  <si>
    <t xml:space="preserve">1 1/2" Batt Insulation </t>
  </si>
  <si>
    <t xml:space="preserve">WALL 1 </t>
  </si>
  <si>
    <t>WALL 3</t>
  </si>
  <si>
    <t>WALL 4</t>
  </si>
  <si>
    <t xml:space="preserve">WALL 5 </t>
  </si>
  <si>
    <t>WALL 2</t>
  </si>
  <si>
    <t xml:space="preserve">3 1/2" Batt Insulation </t>
  </si>
  <si>
    <t xml:space="preserve">5/8" INT. Fire rated Gypsum Board </t>
  </si>
  <si>
    <t xml:space="preserve">2x6 Wood studs framing @ 16"OC </t>
  </si>
  <si>
    <t xml:space="preserve">5/8" Sheetrock Brand Firecode C Core Gypsum panel </t>
  </si>
  <si>
    <t xml:space="preserve">Building Wrap </t>
  </si>
  <si>
    <t xml:space="preserve">1/2"Fire Gypsum Board </t>
  </si>
  <si>
    <t>1 1/2 " Rigid Insulation on Z - Channels</t>
  </si>
  <si>
    <t>7/8" STEEL STUD  W/ UL #U905 (2HR RATED)</t>
  </si>
  <si>
    <t xml:space="preserve">12" Masonary on Concrete  Retaining Wall </t>
  </si>
  <si>
    <t xml:space="preserve">Floor finishes to be removed </t>
  </si>
  <si>
    <t xml:space="preserve">10" Thick Concrete Footing 2/ #4 Bars @ 10" OC. Each Way. </t>
  </si>
  <si>
    <t xml:space="preserve">30"x10" Concrete Footing w/ (3) #4 Bars Reinforcemnet  </t>
  </si>
  <si>
    <t>4" thick concete slab on  grade w/ 6x6 w2. 0xw2.0 WWF. reforcement</t>
  </si>
  <si>
    <t>8" Bond Beam w/ (2)-#4 Bars Reinforcements</t>
  </si>
  <si>
    <t xml:space="preserve">8" CMU Stem Wall w/ #4 Bars @ 16' OC. </t>
  </si>
  <si>
    <t xml:space="preserve">8" CMU Stem Wall w/ #4 Bars @ 8" OC. </t>
  </si>
  <si>
    <t xml:space="preserve">CONCRETE FOOTINGS </t>
  </si>
  <si>
    <t>CONCRETE SLAB</t>
  </si>
  <si>
    <t xml:space="preserve">CONCRETE BOND BEAMS </t>
  </si>
  <si>
    <t>20"x10" Concrete Footing w/ (3) #4 Bars Reinforcement.</t>
  </si>
  <si>
    <t>CMU STEM WALLS</t>
  </si>
  <si>
    <t xml:space="preserve">New 4" dia Perforated Drain Covered w/ gravels </t>
  </si>
  <si>
    <t xml:space="preserve">48x48x10 Concrete Footing w/ (5)-#4 bars EW. </t>
  </si>
  <si>
    <t xml:space="preserve">STEEL COLUMNS </t>
  </si>
  <si>
    <t>3" dia Shedule 40 Lally Column</t>
  </si>
  <si>
    <t xml:space="preserve">WOOD BEAMS </t>
  </si>
  <si>
    <t xml:space="preserve">1 3/4" x 11 7/8" LVL Beam </t>
  </si>
  <si>
    <t xml:space="preserve">1 3/4" x 11 7/8" LVL RIM BOARD </t>
  </si>
  <si>
    <t xml:space="preserve">1 3/4" x 11 7/8" LVL cleat </t>
  </si>
  <si>
    <t xml:space="preserve">1 3/4"x 23 7/8" LVL </t>
  </si>
  <si>
    <t xml:space="preserve">1"x12" Flush Steel Flinch plate b/w (4) 1 13/4" x 11 7/8" LVL's </t>
  </si>
  <si>
    <t xml:space="preserve">Flush Triple 1 3/4" x 11 7/8" LVL </t>
  </si>
  <si>
    <t xml:space="preserve">PT 2X6 Sill plate Placed on New Wall. </t>
  </si>
  <si>
    <t xml:space="preserve">PT 2x12 Ledger </t>
  </si>
  <si>
    <t xml:space="preserve">Treated 2x6 Sill plate </t>
  </si>
  <si>
    <t xml:space="preserve">MC 12X10.6 Steel Channels </t>
  </si>
  <si>
    <t xml:space="preserve">WOOD COLUMNS &amp; STUDS </t>
  </si>
  <si>
    <t xml:space="preserve">2x6 Douglass Fir #1 Studs @  16 " OC </t>
  </si>
  <si>
    <t xml:space="preserve">4x8 PSL Columns </t>
  </si>
  <si>
    <t xml:space="preserve">FLOOR JOIST </t>
  </si>
  <si>
    <t xml:space="preserve">Floor joists 11 7/8" IB 600'S @ 16" OC. </t>
  </si>
  <si>
    <t xml:space="preserve">ROOF RAFTERS </t>
  </si>
  <si>
    <t xml:space="preserve">Place 1/2" Decking on Ripped 2x Seepers @ 24"OC. </t>
  </si>
  <si>
    <t xml:space="preserve">Roof Rafters : 11 7/8" IB @ 16" OC. </t>
  </si>
  <si>
    <t xml:space="preserve">11 7/8" LVL's @ 16" OC </t>
  </si>
  <si>
    <t xml:space="preserve">STAIRS CONCRETE </t>
  </si>
  <si>
    <t xml:space="preserve">Concrete Footing for stairs </t>
  </si>
  <si>
    <t xml:space="preserve">Concrete Stem Wall </t>
  </si>
  <si>
    <t xml:space="preserve">Concrete Support </t>
  </si>
  <si>
    <t xml:space="preserve">11" tread &amp; 6" Riser Concrete Stairs w/ #4 @ 12"OC HORIZONTAL </t>
  </si>
  <si>
    <t>RISERS</t>
  </si>
  <si>
    <t>ROOFING</t>
  </si>
  <si>
    <t>Valley Beam</t>
  </si>
  <si>
    <t>Ridge Beam</t>
  </si>
  <si>
    <t>Ridge Vent</t>
  </si>
  <si>
    <t xml:space="preserve">2 x 8 Aluminium Fascia </t>
  </si>
  <si>
    <t>Aluminium Gutter</t>
  </si>
  <si>
    <t>Connitinuous Metal Drip Edge</t>
  </si>
  <si>
    <t>DOORS</t>
  </si>
  <si>
    <t>EXTERIOR</t>
  </si>
  <si>
    <t>INTERIOR</t>
  </si>
  <si>
    <t>WINDOWS</t>
  </si>
  <si>
    <t>Window-Picture 3'-0" x 5'-0"</t>
  </si>
  <si>
    <t>Wood Flooring</t>
  </si>
  <si>
    <t>Carpet Flooring</t>
  </si>
  <si>
    <t>Vinyl Flooring</t>
  </si>
  <si>
    <t>Ceramic Tiles</t>
  </si>
  <si>
    <t>Paint @ Ceiling (2 Coats of Paint  &amp; 1 Coat of Primer)</t>
  </si>
  <si>
    <t>5/8" Sheetrock Brand Firecode C Core Gypsum Panel</t>
  </si>
  <si>
    <t>WALL PAINT</t>
  </si>
  <si>
    <t>Paint @ Wall (2 Coats of Paint  &amp; 1 Coat of Primer)</t>
  </si>
  <si>
    <t>WALL BASE</t>
  </si>
  <si>
    <t>6" Wood Tile Base</t>
  </si>
  <si>
    <t xml:space="preserve">6" Carpet Tile Base </t>
  </si>
  <si>
    <t>6" Vinyl Tile Base</t>
  </si>
  <si>
    <t>Crown Molding</t>
  </si>
  <si>
    <t>WALL TILES</t>
  </si>
  <si>
    <t xml:space="preserve">1/2" Becker Board </t>
  </si>
  <si>
    <t xml:space="preserve">Shower Base </t>
  </si>
  <si>
    <t xml:space="preserve">Toilet Tissue Dispenser </t>
  </si>
  <si>
    <t>Towel Bar</t>
  </si>
  <si>
    <t>Robe Hook</t>
  </si>
  <si>
    <t>Lighted Medicine Cabin</t>
  </si>
  <si>
    <t>Mirror</t>
  </si>
  <si>
    <t xml:space="preserve">Washer </t>
  </si>
  <si>
    <t>Dryer</t>
  </si>
  <si>
    <t>MailBoxes</t>
  </si>
  <si>
    <t xml:space="preserve">Refridgerator </t>
  </si>
  <si>
    <t xml:space="preserve">Range </t>
  </si>
  <si>
    <t>Microwave</t>
  </si>
  <si>
    <t>Dishwasher</t>
  </si>
  <si>
    <t xml:space="preserve">Garbage Disposal </t>
  </si>
  <si>
    <t>Disposal Button</t>
  </si>
  <si>
    <t>Faucet - Kitchen</t>
  </si>
  <si>
    <t>Base Cabinet-4 Drawers 15" x 24" x 34 1/2"</t>
  </si>
  <si>
    <t>Vanity Cabinet - Double Door Sink Unit 42" x 24" x 34 1/2"</t>
  </si>
  <si>
    <t xml:space="preserve">Vanity Counter Top with Square Sink Hole 24" x 31" </t>
  </si>
  <si>
    <t xml:space="preserve">Tall Cabinet Single Door 72" x 24" x 84" </t>
  </si>
  <si>
    <t xml:space="preserve">Tall Cabinet Single Door 144" x 24" x 84" </t>
  </si>
  <si>
    <t>Vanity Cabinet - Double Door Sink Unit 24" x 19" x 34 1/2"</t>
  </si>
  <si>
    <t xml:space="preserve">Tall Cabinet Single Door 96" x 24" x 84" </t>
  </si>
  <si>
    <t xml:space="preserve">Tall Cabinet Single Door 120" x 24" x 84" </t>
  </si>
  <si>
    <t xml:space="preserve">Tall Cabinet Single Door 24" x 24" x 84" </t>
  </si>
  <si>
    <t>Base Cabinet-3 Drawers 90" x 24" x 34 1/2"</t>
  </si>
  <si>
    <t>Base Cabinet-4 Drawers 60" x 24" x 34 1/2"</t>
  </si>
  <si>
    <t>Base Cabinet Double Door Unit Sink  36" x 24" x 34 1/2"</t>
  </si>
  <si>
    <t>Base Cabinet Single Door 30" x 24" x 34 1/2"</t>
  </si>
  <si>
    <t xml:space="preserve">Upper Cabinet Double Door Wall 150" x 12" </t>
  </si>
  <si>
    <t>Upper Cabinet Single Door -Wall 12" x 12" x 36"</t>
  </si>
  <si>
    <t>Vanity Cabinet Double Door Sink Unit 24" x 19" x 34 1/2"</t>
  </si>
  <si>
    <t xml:space="preserve">Vanity Counter Top with Square Sink Hole 21" x 31" </t>
  </si>
  <si>
    <t>Vanity Cabinet - Double Door Sink Unit 36" x 24" x 34 1/2"</t>
  </si>
  <si>
    <t>DRAINAGE PIPE</t>
  </si>
  <si>
    <t>Sanitary Pipe</t>
  </si>
  <si>
    <t>Cold Water Piping</t>
  </si>
  <si>
    <t>Hot Water Piping</t>
  </si>
  <si>
    <t>Fire Service Piping</t>
  </si>
  <si>
    <t>Vent Pipe</t>
  </si>
  <si>
    <t>Gas Pipe</t>
  </si>
  <si>
    <t>PLUMBING FIXTURES</t>
  </si>
  <si>
    <t xml:space="preserve">Sink Vanity-Square </t>
  </si>
  <si>
    <t>Sink Kitchen-Double</t>
  </si>
  <si>
    <t>Water Closet</t>
  </si>
  <si>
    <t>Lavatory</t>
  </si>
  <si>
    <t>Shower</t>
  </si>
  <si>
    <t>Washer Box</t>
  </si>
  <si>
    <t>Water Heater</t>
  </si>
  <si>
    <t>4" Circular Duct</t>
  </si>
  <si>
    <t>6"Circular Duct</t>
  </si>
  <si>
    <t>8"Circular Duct</t>
  </si>
  <si>
    <t>10" x 8"  Rectangular Duct</t>
  </si>
  <si>
    <t>8" x 8" Rectangular Duct</t>
  </si>
  <si>
    <t>10" x 10" Rectangular Duct</t>
  </si>
  <si>
    <t>24" x 10" Rectangular Duct</t>
  </si>
  <si>
    <t>28" x 10" Rectangular Duct</t>
  </si>
  <si>
    <t>16" x 10" Rectangular Duct</t>
  </si>
  <si>
    <t>8" x 6"  Rectangular Duct</t>
  </si>
  <si>
    <t>12" x 10" Rectangular Duct</t>
  </si>
  <si>
    <t>4" x 6" Rectangular Duct</t>
  </si>
  <si>
    <t>12" x 8"Rectangular Duct</t>
  </si>
  <si>
    <t>18" x 8" Rectangular Duct</t>
  </si>
  <si>
    <t>12" x 6" Rectangular Duct</t>
  </si>
  <si>
    <t>24"x 8" Rectangular Duct</t>
  </si>
  <si>
    <t>10" x 6" Rectangular Duct</t>
  </si>
  <si>
    <t>12" x 8" Rectangular Duct</t>
  </si>
  <si>
    <t xml:space="preserve">UNIT SPLIT SYSTEM </t>
  </si>
  <si>
    <t>Air Handling Unit /Heat Pump-1 , 1770 Cfm , 240V</t>
  </si>
  <si>
    <t>Air Handling Unit /Heat Pump-2 , 1025 Cfm , 240V</t>
  </si>
  <si>
    <t>Air Handling Unit /Heat Pump-3 , 1045 Cfm , 240V</t>
  </si>
  <si>
    <t>Air Handling Unit /Heat Pump-4 , 220 Cfm , 240V</t>
  </si>
  <si>
    <t>EXAUST FAN</t>
  </si>
  <si>
    <t>Exhaust  Fan , 1050 Rpm  , 80 Cfm , 120V</t>
  </si>
  <si>
    <t>DIFFUSER AND GRILLE</t>
  </si>
  <si>
    <t>A - Steel Aeroblade Double Deflection Supply Register, 3/4" Blade Spacing,Front Blades Parallel to Short Dimension , TITUS 272 RS Series , 0-100</t>
  </si>
  <si>
    <t>B - Steel Aeroblade Double Deflection Supply Register, 3/4" Blade Spacing,Front Blades Parallel to Short Dimension , TITUS 272 RS Series , 101-200</t>
  </si>
  <si>
    <t>C -Steel Aeroblade Double Deflection Supply Register, 3/4" Blade Spacing,Front Blades Parallel to Short Dimension , TITUS 272 RS Series , 201-350</t>
  </si>
  <si>
    <t>E - Aluminium Aeroblade Return Grile , 45 Degree Deflection , TITUS 4FL Series , 0-1000</t>
  </si>
  <si>
    <t>g - Aluminium Aeroblade Return Grile , 45 Degree Deflection , TITUS 4FL Series , 0-1700</t>
  </si>
  <si>
    <t>DUCTS WORK</t>
  </si>
  <si>
    <t>LIGHTINING FIXTURES</t>
  </si>
  <si>
    <t>Emergency Lighting Unit</t>
  </si>
  <si>
    <t>Combination Exit Sign-Emergency Lighting Unit</t>
  </si>
  <si>
    <t>Vanity Sconce</t>
  </si>
  <si>
    <t xml:space="preserve">Suspended Linear Dining Light </t>
  </si>
  <si>
    <t>Safty Switch</t>
  </si>
  <si>
    <t>Recessed Fire Rated Led</t>
  </si>
  <si>
    <t>Recessed Wet Location Led</t>
  </si>
  <si>
    <t>Exterior Surface Mounted Light</t>
  </si>
  <si>
    <t>Suspended Linear Island Light</t>
  </si>
  <si>
    <t>Linear Utlility Light</t>
  </si>
  <si>
    <t>Dimmer Switch , Flush Mounted</t>
  </si>
  <si>
    <t>Single Pole Flush Tumbler</t>
  </si>
  <si>
    <t>POWER FIXTURES</t>
  </si>
  <si>
    <t>GFCI Receptacle  , 2P ,3W , 20A , 125V</t>
  </si>
  <si>
    <t>Duplex Receptacle , 2P , 3W , 20A , 125V</t>
  </si>
  <si>
    <t xml:space="preserve">Quadruplex Receptacle , 2P , 3W , 20A , 125V </t>
  </si>
  <si>
    <t>Ceiling Fan</t>
  </si>
  <si>
    <t>Television Outlet Mounted</t>
  </si>
  <si>
    <t>Special Receptacle</t>
  </si>
  <si>
    <t>Occupancy Sensor</t>
  </si>
  <si>
    <t>GFCI Receptacle Weatherproof</t>
  </si>
  <si>
    <t>Motor</t>
  </si>
  <si>
    <t>FIRE ALARM</t>
  </si>
  <si>
    <t>Fire Alarm Control Panal</t>
  </si>
  <si>
    <t>Fire Alaram Pull Station Device</t>
  </si>
  <si>
    <t>Fire Alarm Audio-Visual Signaling Device</t>
  </si>
  <si>
    <t>Smoke Detector</t>
  </si>
  <si>
    <t>Fire Alarm Audio Only</t>
  </si>
  <si>
    <t>Sprinkler Flow Switch</t>
  </si>
  <si>
    <t>Fire Alarm Annunciator Panel</t>
  </si>
  <si>
    <t>ELECTRICAL PANEL BOARD</t>
  </si>
  <si>
    <t>Panel Board PH , 240/120V</t>
  </si>
  <si>
    <t>Pana Board P1,  Load center P1 , 240/120V ,  150A</t>
  </si>
  <si>
    <t>Panel Board P2 , 240/120V , 150A</t>
  </si>
  <si>
    <t>Panel Board P3 , 240/120V , 150A</t>
  </si>
  <si>
    <t xml:space="preserve">Allownces For All Wires and Conduits </t>
  </si>
  <si>
    <t xml:space="preserve">SITE WORKS </t>
  </si>
  <si>
    <t xml:space="preserve">6" Thick Concrete Pavement </t>
  </si>
  <si>
    <t xml:space="preserve">Stabilized Construction Entrance </t>
  </si>
  <si>
    <t xml:space="preserve">6"riser x 11"tread wooden Stairs w/ nosing &amp; framing w/ 2x12 stringer </t>
  </si>
  <si>
    <t xml:space="preserve">WOODEN STAIRS </t>
  </si>
  <si>
    <t xml:space="preserve">3/4"Sub-floor Sheathing </t>
  </si>
  <si>
    <t xml:space="preserve">PARAPET WALL </t>
  </si>
  <si>
    <t xml:space="preserve">2X6 wood stud framing @ 16"OC </t>
  </si>
  <si>
    <t xml:space="preserve">3/4" Plywood @ inner side of Parapet wall </t>
  </si>
  <si>
    <t xml:space="preserve">PENTHOUSE ROOFING  </t>
  </si>
  <si>
    <t xml:space="preserve">Heavy Guage Metal cap Flashing </t>
  </si>
  <si>
    <t xml:space="preserve">Bottom flashing </t>
  </si>
  <si>
    <t xml:space="preserve">mod- Bit Roofing </t>
  </si>
  <si>
    <t xml:space="preserve">R-49 Insulation </t>
  </si>
  <si>
    <t xml:space="preserve">Ice &amp; Water Sheilding </t>
  </si>
  <si>
    <t xml:space="preserve">R-49 Batt Insulation </t>
  </si>
  <si>
    <t xml:space="preserve">Excavation for new basemest area </t>
  </si>
  <si>
    <t xml:space="preserve">Excavation for footings </t>
  </si>
  <si>
    <t>UTILITY PIPE ( Sizes Not Mentioned )</t>
  </si>
  <si>
    <t>Window Picture 3'-4" x 5'-0"</t>
  </si>
  <si>
    <t>Window-Engress 3'-0" x 5'-0"</t>
  </si>
  <si>
    <t>Window Awning 3'-4" x 4'-0"</t>
  </si>
  <si>
    <t>Window-Awning 3'-4" x 2'-6"</t>
  </si>
  <si>
    <t>Window Awning 3'-4" x 1'-4"</t>
  </si>
  <si>
    <t xml:space="preserve">Window-Transom 3'-6" x 1'-4" </t>
  </si>
  <si>
    <t xml:space="preserve">Window-Awning 2'-6" x 1'-6" </t>
  </si>
  <si>
    <t>Window- Casement 3'-4" x 5'-0"</t>
  </si>
  <si>
    <t>Flush with Louver ,7'-0" x 2'-8"</t>
  </si>
  <si>
    <t>Glass Frame Door , 7'-0" x 3'-0"</t>
  </si>
  <si>
    <t>Glass Door , 6'-6" x 2'-3"</t>
  </si>
  <si>
    <t>Glass Door , 6'-6" x 2'-6"</t>
  </si>
  <si>
    <t>Flush With Louver ,7'-0" x 2'-10"</t>
  </si>
  <si>
    <t>Uneven Glass Frame Pair Doors , 8'-0" x 6'-0"</t>
  </si>
  <si>
    <t>Flush With Louver Pair Doors , 7'-0" x 5'-4"</t>
  </si>
  <si>
    <t>Glass Frame Door  , 8'-0" x 2'-6"</t>
  </si>
  <si>
    <t xml:space="preserve">W 12 x22 Steel beam </t>
  </si>
  <si>
    <t>Sub Total</t>
  </si>
  <si>
    <t xml:space="preserve">          SAMPLE ESTIMATE</t>
  </si>
  <si>
    <t>BIDDING SOLUTIONS LLC</t>
  </si>
  <si>
    <r>
      <t xml:space="preserve">                    </t>
    </r>
    <r>
      <rPr>
        <b/>
        <sz val="12"/>
        <rFont val="Calibri"/>
        <family val="2"/>
        <scheme val="minor"/>
      </rPr>
      <t>BIDDING SOLUTIONS LLC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</si>
</sst>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_);_(&quot;$&quot;* \(#,##0\);_(&quot;$&quot;* &quot;-&quot;?_);_(@_)"/>
    <numFmt numFmtId="167" formatCode="_(&quot;$&quot;* #,##0.0_);_(&quot;$&quot;* \(#,##0.0\);_(&quot;$&quot;* &quot;-&quot;??_);_(@_)"/>
    <numFmt numFmtId="168" formatCode="_-&quot;$&quot;* #,##0_-;\-&quot;$&quot;* #,##0_-;_-&quot;$&quot;* &quot;-&quot;??_-;_-@_-"/>
    <numFmt numFmtId="169" formatCode="0.0"/>
    <numFmt numFmtId="170" formatCode="_(* #,##0.0_);_(* \(#,##0.0\);_(* &quot;-&quot;_);_(@_)"/>
    <numFmt numFmtId="171" formatCode="_(* #,##0.00_);_(* \(#,##0.00\);_(* &quot;-&quot;_);_(@_)"/>
  </numFmts>
  <fonts count="3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6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3" tint="-0.249977111117893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" fillId="0" borderId="0"/>
    <xf numFmtId="0" fontId="23" fillId="0" borderId="0"/>
    <xf numFmtId="0" fontId="5" fillId="0" borderId="0"/>
    <xf numFmtId="43" fontId="23" fillId="0" borderId="0" applyFont="0" applyFill="0" applyBorder="0" applyAlignment="0" applyProtection="0"/>
    <xf numFmtId="0" fontId="24" fillId="0" borderId="0"/>
    <xf numFmtId="43" fontId="5" fillId="0" borderId="0" applyFont="0" applyFill="0" applyBorder="0" applyAlignment="0" applyProtection="0"/>
    <xf numFmtId="0" fontId="5" fillId="0" borderId="0"/>
    <xf numFmtId="44" fontId="24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5" fillId="0" borderId="0" xfId="0" applyFont="1" applyAlignment="1">
      <alignment horizontal="center" vertical="top"/>
    </xf>
    <xf numFmtId="0" fontId="25" fillId="0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25" fillId="0" borderId="0" xfId="0" applyFont="1" applyAlignment="1">
      <alignment vertical="top"/>
    </xf>
    <xf numFmtId="2" fontId="25" fillId="0" borderId="0" xfId="0" applyNumberFormat="1" applyFont="1" applyAlignment="1">
      <alignment horizontal="center" vertical="top" wrapText="1"/>
    </xf>
    <xf numFmtId="2" fontId="25" fillId="0" borderId="0" xfId="0" applyNumberFormat="1" applyFont="1" applyAlignment="1">
      <alignment vertical="top" wrapText="1"/>
    </xf>
    <xf numFmtId="0" fontId="25" fillId="0" borderId="10" xfId="0" applyFont="1" applyBorder="1" applyAlignment="1">
      <alignment horizontal="center" vertical="top"/>
    </xf>
    <xf numFmtId="2" fontId="25" fillId="0" borderId="0" xfId="0" applyNumberFormat="1" applyFont="1" applyBorder="1" applyAlignment="1">
      <alignment vertical="top" wrapText="1"/>
    </xf>
    <xf numFmtId="2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/>
    </xf>
    <xf numFmtId="0" fontId="30" fillId="20" borderId="12" xfId="39" applyFont="1" applyBorder="1" applyAlignment="1">
      <alignment horizontal="center" vertical="top"/>
    </xf>
    <xf numFmtId="0" fontId="30" fillId="20" borderId="13" xfId="39" applyFont="1" applyBorder="1" applyAlignment="1">
      <alignment vertical="top"/>
    </xf>
    <xf numFmtId="0" fontId="30" fillId="20" borderId="14" xfId="39" applyFont="1" applyBorder="1" applyAlignment="1">
      <alignment vertical="top"/>
    </xf>
    <xf numFmtId="0" fontId="29" fillId="0" borderId="17" xfId="41" applyFont="1" applyFill="1" applyBorder="1" applyAlignment="1">
      <alignment horizontal="left" vertical="top"/>
    </xf>
    <xf numFmtId="0" fontId="29" fillId="0" borderId="9" xfId="41" applyFont="1" applyFill="1" applyBorder="1" applyAlignment="1">
      <alignment vertical="top"/>
    </xf>
    <xf numFmtId="164" fontId="29" fillId="0" borderId="9" xfId="41" applyNumberFormat="1" applyFont="1" applyFill="1" applyBorder="1" applyAlignment="1" applyProtection="1">
      <alignment horizontal="center" vertical="top"/>
    </xf>
    <xf numFmtId="0" fontId="29" fillId="0" borderId="19" xfId="41" applyFont="1" applyFill="1" applyBorder="1" applyAlignment="1">
      <alignment horizontal="left" vertical="top"/>
    </xf>
    <xf numFmtId="0" fontId="29" fillId="0" borderId="20" xfId="41" applyFont="1" applyFill="1" applyBorder="1" applyAlignment="1">
      <alignment vertical="top"/>
    </xf>
    <xf numFmtId="164" fontId="29" fillId="0" borderId="20" xfId="41" applyNumberFormat="1" applyFont="1" applyFill="1" applyBorder="1" applyAlignment="1" applyProtection="1">
      <alignment horizontal="center" vertical="top"/>
    </xf>
    <xf numFmtId="41" fontId="25" fillId="0" borderId="0" xfId="45" applyNumberFormat="1" applyFont="1" applyFill="1" applyAlignment="1">
      <alignment vertical="center"/>
    </xf>
    <xf numFmtId="0" fontId="25" fillId="0" borderId="0" xfId="45" applyFont="1" applyFill="1" applyAlignment="1">
      <alignment vertical="center"/>
    </xf>
    <xf numFmtId="1" fontId="25" fillId="25" borderId="15" xfId="38" applyNumberFormat="1" applyFont="1" applyFill="1" applyBorder="1" applyAlignment="1">
      <alignment horizontal="center" vertical="top"/>
    </xf>
    <xf numFmtId="0" fontId="25" fillId="25" borderId="7" xfId="38" applyFont="1" applyFill="1" applyBorder="1" applyAlignment="1">
      <alignment horizontal="justify" vertical="top" wrapText="1"/>
    </xf>
    <xf numFmtId="41" fontId="25" fillId="25" borderId="7" xfId="38" applyNumberFormat="1" applyFont="1" applyFill="1" applyBorder="1" applyAlignment="1">
      <alignment horizontal="right" vertical="top"/>
    </xf>
    <xf numFmtId="0" fontId="32" fillId="0" borderId="0" xfId="0" applyFont="1"/>
    <xf numFmtId="0" fontId="25" fillId="0" borderId="0" xfId="0" applyFont="1" applyFill="1" applyBorder="1" applyAlignment="1">
      <alignment horizontal="center" vertical="top"/>
    </xf>
    <xf numFmtId="0" fontId="29" fillId="0" borderId="9" xfId="41" applyFont="1" applyFill="1" applyBorder="1" applyAlignment="1">
      <alignment horizontal="left" vertical="top"/>
    </xf>
    <xf numFmtId="0" fontId="29" fillId="0" borderId="20" xfId="41" applyFont="1" applyFill="1" applyBorder="1" applyAlignment="1">
      <alignment horizontal="left" vertical="top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1" fontId="25" fillId="25" borderId="22" xfId="38" applyNumberFormat="1" applyFont="1" applyFill="1" applyBorder="1" applyAlignment="1">
      <alignment horizontal="center" vertical="top"/>
    </xf>
    <xf numFmtId="0" fontId="25" fillId="25" borderId="23" xfId="38" applyFont="1" applyFill="1" applyBorder="1" applyAlignment="1">
      <alignment horizontal="justify" vertical="top" wrapText="1"/>
    </xf>
    <xf numFmtId="41" fontId="25" fillId="25" borderId="23" xfId="38" applyNumberFormat="1" applyFont="1" applyFill="1" applyBorder="1" applyAlignment="1">
      <alignment horizontal="right" vertical="top"/>
    </xf>
    <xf numFmtId="0" fontId="31" fillId="24" borderId="11" xfId="34" applyFont="1" applyFill="1" applyBorder="1" applyAlignment="1" applyProtection="1">
      <alignment horizontal="center" vertical="center" wrapText="1"/>
    </xf>
    <xf numFmtId="2" fontId="31" fillId="24" borderId="11" xfId="34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1" fontId="25" fillId="25" borderId="15" xfId="38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25" fillId="0" borderId="0" xfId="0" applyNumberFormat="1" applyFont="1" applyBorder="1" applyAlignment="1">
      <alignment horizontal="center" vertical="center" wrapText="1"/>
    </xf>
    <xf numFmtId="2" fontId="26" fillId="0" borderId="0" xfId="0" applyNumberFormat="1" applyFont="1" applyBorder="1" applyAlignment="1">
      <alignment vertical="center" wrapText="1"/>
    </xf>
    <xf numFmtId="2" fontId="25" fillId="0" borderId="0" xfId="0" applyNumberFormat="1" applyFont="1" applyBorder="1" applyAlignment="1">
      <alignment vertical="center" wrapText="1"/>
    </xf>
    <xf numFmtId="164" fontId="25" fillId="0" borderId="0" xfId="0" applyNumberFormat="1" applyFont="1" applyBorder="1" applyAlignment="1">
      <alignment vertical="center"/>
    </xf>
    <xf numFmtId="2" fontId="25" fillId="0" borderId="0" xfId="0" applyNumberFormat="1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9" fontId="25" fillId="25" borderId="23" xfId="38" applyNumberFormat="1" applyFont="1" applyFill="1" applyBorder="1" applyAlignment="1">
      <alignment horizontal="right" vertical="center"/>
    </xf>
    <xf numFmtId="41" fontId="25" fillId="25" borderId="23" xfId="38" applyNumberFormat="1" applyFont="1" applyFill="1" applyBorder="1" applyAlignment="1">
      <alignment horizontal="right" vertical="center"/>
    </xf>
    <xf numFmtId="0" fontId="25" fillId="25" borderId="23" xfId="38" applyFont="1" applyFill="1" applyBorder="1" applyAlignment="1">
      <alignment horizontal="center" vertical="center"/>
    </xf>
    <xf numFmtId="167" fontId="25" fillId="25" borderId="23" xfId="38" applyNumberFormat="1" applyFont="1" applyFill="1" applyBorder="1" applyAlignment="1">
      <alignment vertical="center"/>
    </xf>
    <xf numFmtId="166" fontId="25" fillId="25" borderId="23" xfId="38" applyNumberFormat="1" applyFont="1" applyFill="1" applyBorder="1" applyAlignment="1" applyProtection="1">
      <alignment horizontal="left" vertical="center"/>
    </xf>
    <xf numFmtId="42" fontId="26" fillId="25" borderId="24" xfId="38" applyNumberFormat="1" applyFont="1" applyFill="1" applyBorder="1" applyAlignment="1" applyProtection="1">
      <alignment horizontal="left" vertical="center"/>
    </xf>
    <xf numFmtId="0" fontId="30" fillId="20" borderId="14" xfId="39" applyFont="1" applyBorder="1" applyAlignment="1">
      <alignment vertical="center"/>
    </xf>
    <xf numFmtId="42" fontId="30" fillId="20" borderId="11" xfId="39" applyNumberFormat="1" applyFont="1" applyBorder="1" applyAlignment="1">
      <alignment vertical="center"/>
    </xf>
    <xf numFmtId="9" fontId="25" fillId="25" borderId="7" xfId="38" applyNumberFormat="1" applyFont="1" applyFill="1" applyBorder="1" applyAlignment="1">
      <alignment horizontal="right" vertical="center"/>
    </xf>
    <xf numFmtId="41" fontId="25" fillId="25" borderId="7" xfId="38" applyNumberFormat="1" applyFont="1" applyFill="1" applyBorder="1" applyAlignment="1">
      <alignment horizontal="right" vertical="center"/>
    </xf>
    <xf numFmtId="0" fontId="25" fillId="25" borderId="7" xfId="38" applyFont="1" applyFill="1" applyBorder="1" applyAlignment="1">
      <alignment horizontal="center" vertical="center"/>
    </xf>
    <xf numFmtId="167" fontId="25" fillId="25" borderId="7" xfId="38" applyNumberFormat="1" applyFont="1" applyFill="1" applyBorder="1" applyAlignment="1">
      <alignment vertical="center"/>
    </xf>
    <xf numFmtId="166" fontId="25" fillId="25" borderId="7" xfId="38" applyNumberFormat="1" applyFont="1" applyFill="1" applyBorder="1" applyAlignment="1" applyProtection="1">
      <alignment horizontal="left" vertical="center"/>
    </xf>
    <xf numFmtId="42" fontId="26" fillId="25" borderId="16" xfId="38" applyNumberFormat="1" applyFont="1" applyFill="1" applyBorder="1" applyAlignment="1" applyProtection="1">
      <alignment horizontal="left" vertical="center"/>
    </xf>
    <xf numFmtId="164" fontId="29" fillId="0" borderId="9" xfId="41" applyNumberFormat="1" applyFont="1" applyFill="1" applyBorder="1" applyAlignment="1" applyProtection="1">
      <alignment horizontal="center" vertical="center"/>
    </xf>
    <xf numFmtId="0" fontId="29" fillId="0" borderId="9" xfId="41" applyFont="1" applyFill="1" applyBorder="1" applyAlignment="1">
      <alignment horizontal="center" vertical="center"/>
    </xf>
    <xf numFmtId="0" fontId="29" fillId="0" borderId="9" xfId="41" applyFont="1" applyFill="1" applyBorder="1" applyAlignment="1">
      <alignment vertical="center"/>
    </xf>
    <xf numFmtId="42" fontId="29" fillId="0" borderId="18" xfId="41" applyNumberFormat="1" applyFont="1" applyFill="1" applyBorder="1" applyAlignment="1">
      <alignment vertical="center"/>
    </xf>
    <xf numFmtId="9" fontId="29" fillId="0" borderId="9" xfId="41" applyNumberFormat="1" applyFont="1" applyFill="1" applyBorder="1" applyAlignment="1">
      <alignment horizontal="center" vertical="center"/>
    </xf>
    <xf numFmtId="165" fontId="29" fillId="0" borderId="9" xfId="41" applyNumberFormat="1" applyFont="1" applyFill="1" applyBorder="1" applyAlignment="1">
      <alignment horizontal="left" vertical="center"/>
    </xf>
    <xf numFmtId="165" fontId="29" fillId="0" borderId="18" xfId="41" applyNumberFormat="1" applyFont="1" applyFill="1" applyBorder="1" applyAlignment="1">
      <alignment vertical="center"/>
    </xf>
    <xf numFmtId="164" fontId="29" fillId="0" borderId="20" xfId="41" applyNumberFormat="1" applyFont="1" applyFill="1" applyBorder="1" applyAlignment="1" applyProtection="1">
      <alignment horizontal="center" vertical="center"/>
    </xf>
    <xf numFmtId="0" fontId="29" fillId="0" borderId="20" xfId="41" applyFont="1" applyFill="1" applyBorder="1" applyAlignment="1">
      <alignment horizontal="center" vertical="center"/>
    </xf>
    <xf numFmtId="0" fontId="29" fillId="0" borderId="20" xfId="41" applyFont="1" applyFill="1" applyBorder="1" applyAlignment="1">
      <alignment vertical="center"/>
    </xf>
    <xf numFmtId="166" fontId="29" fillId="0" borderId="20" xfId="41" applyNumberFormat="1" applyFont="1" applyFill="1" applyBorder="1" applyAlignment="1">
      <alignment horizontal="left" vertical="center"/>
    </xf>
    <xf numFmtId="42" fontId="29" fillId="0" borderId="21" xfId="41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2" fontId="25" fillId="0" borderId="0" xfId="0" applyNumberFormat="1" applyFont="1" applyAlignment="1">
      <alignment horizontal="center" vertical="center" wrapText="1"/>
    </xf>
    <xf numFmtId="164" fontId="25" fillId="0" borderId="0" xfId="0" applyNumberFormat="1" applyFont="1" applyAlignment="1">
      <alignment vertical="center"/>
    </xf>
    <xf numFmtId="0" fontId="33" fillId="0" borderId="0" xfId="0" applyFont="1" applyFill="1" applyBorder="1" applyAlignment="1">
      <alignment horizontal="right"/>
    </xf>
    <xf numFmtId="14" fontId="34" fillId="0" borderId="0" xfId="0" applyNumberFormat="1" applyFont="1" applyFill="1" applyAlignment="1">
      <alignment horizontal="left"/>
    </xf>
    <xf numFmtId="41" fontId="25" fillId="0" borderId="0" xfId="0" applyNumberFormat="1" applyFont="1" applyFill="1" applyBorder="1" applyAlignment="1">
      <alignment horizontal="right" vertical="center"/>
    </xf>
    <xf numFmtId="166" fontId="26" fillId="25" borderId="7" xfId="38" applyNumberFormat="1" applyFont="1" applyFill="1" applyBorder="1" applyAlignment="1" applyProtection="1">
      <alignment horizontal="left" vertical="center"/>
    </xf>
    <xf numFmtId="0" fontId="26" fillId="0" borderId="0" xfId="0" applyFont="1" applyFill="1" applyBorder="1" applyAlignment="1">
      <alignment horizontal="justify" vertical="center"/>
    </xf>
    <xf numFmtId="41" fontId="26" fillId="0" borderId="0" xfId="0" applyNumberFormat="1" applyFont="1" applyFill="1" applyBorder="1" applyAlignment="1">
      <alignment horizontal="right" vertical="center"/>
    </xf>
    <xf numFmtId="9" fontId="26" fillId="0" borderId="0" xfId="0" applyNumberFormat="1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vertical="center"/>
    </xf>
    <xf numFmtId="9" fontId="25" fillId="0" borderId="0" xfId="0" applyNumberFormat="1" applyFont="1" applyBorder="1" applyAlignment="1">
      <alignment vertical="center"/>
    </xf>
    <xf numFmtId="167" fontId="25" fillId="0" borderId="0" xfId="0" applyNumberFormat="1" applyFont="1" applyBorder="1" applyAlignment="1">
      <alignment vertical="center"/>
    </xf>
    <xf numFmtId="165" fontId="25" fillId="0" borderId="0" xfId="0" applyNumberFormat="1" applyFont="1" applyBorder="1" applyAlignment="1">
      <alignment vertical="center"/>
    </xf>
    <xf numFmtId="0" fontId="25" fillId="0" borderId="0" xfId="0" applyFont="1" applyAlignment="1">
      <alignment wrapText="1"/>
    </xf>
    <xf numFmtId="1" fontId="25" fillId="26" borderId="12" xfId="38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justify" vertical="center"/>
    </xf>
    <xf numFmtId="0" fontId="35" fillId="0" borderId="0" xfId="0" applyFont="1" applyFill="1" applyBorder="1" applyAlignment="1">
      <alignment horizontal="justify" vertical="center"/>
    </xf>
    <xf numFmtId="0" fontId="35" fillId="0" borderId="0" xfId="0" applyFont="1" applyFill="1" applyAlignment="1">
      <alignment vertical="top"/>
    </xf>
    <xf numFmtId="2" fontId="35" fillId="0" borderId="0" xfId="0" applyNumberFormat="1" applyFont="1" applyBorder="1" applyAlignment="1">
      <alignment vertical="top" wrapText="1"/>
    </xf>
    <xf numFmtId="1" fontId="25" fillId="0" borderId="0" xfId="0" applyNumberFormat="1" applyFont="1" applyAlignment="1">
      <alignment horizontal="right" vertical="top" wrapText="1"/>
    </xf>
    <xf numFmtId="2" fontId="35" fillId="0" borderId="0" xfId="0" applyNumberFormat="1" applyFont="1" applyAlignment="1">
      <alignment vertical="top" wrapText="1"/>
    </xf>
    <xf numFmtId="166" fontId="25" fillId="0" borderId="7" xfId="38" applyNumberFormat="1" applyFont="1" applyFill="1" applyBorder="1" applyAlignment="1" applyProtection="1">
      <alignment horizontal="left" vertical="center"/>
    </xf>
    <xf numFmtId="0" fontId="25" fillId="0" borderId="0" xfId="0" applyFont="1" applyAlignment="1">
      <alignment horizontal="justify" vertical="center"/>
    </xf>
    <xf numFmtId="0" fontId="25" fillId="0" borderId="0" xfId="0" applyFont="1" applyFill="1" applyBorder="1" applyAlignment="1">
      <alignment horizontal="left" vertical="top" wrapText="1"/>
    </xf>
    <xf numFmtId="169" fontId="25" fillId="0" borderId="0" xfId="0" applyNumberFormat="1" applyFont="1" applyFill="1" applyBorder="1" applyAlignment="1">
      <alignment horizontal="right" vertical="top" wrapText="1"/>
    </xf>
    <xf numFmtId="0" fontId="25" fillId="0" borderId="0" xfId="0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right" vertical="top" wrapText="1"/>
    </xf>
    <xf numFmtId="0" fontId="3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right" vertical="top" wrapText="1"/>
    </xf>
    <xf numFmtId="1" fontId="25" fillId="0" borderId="0" xfId="0" applyNumberFormat="1" applyFont="1" applyAlignment="1">
      <alignment horizontal="center" vertical="top" wrapText="1"/>
    </xf>
    <xf numFmtId="0" fontId="30" fillId="20" borderId="25" xfId="39" applyFont="1" applyBorder="1" applyAlignment="1">
      <alignment horizontal="center" vertical="top"/>
    </xf>
    <xf numFmtId="41" fontId="25" fillId="0" borderId="0" xfId="0" applyNumberFormat="1" applyFont="1" applyAlignment="1">
      <alignment horizontal="right" vertical="center"/>
    </xf>
    <xf numFmtId="9" fontId="25" fillId="0" borderId="0" xfId="0" applyNumberFormat="1" applyFont="1" applyAlignment="1">
      <alignment vertical="center"/>
    </xf>
    <xf numFmtId="165" fontId="25" fillId="0" borderId="0" xfId="0" applyNumberFormat="1" applyFont="1" applyAlignment="1">
      <alignment vertical="center"/>
    </xf>
    <xf numFmtId="166" fontId="25" fillId="25" borderId="7" xfId="38" applyNumberFormat="1" applyFont="1" applyFill="1" applyAlignment="1" applyProtection="1">
      <alignment horizontal="left" vertical="center"/>
    </xf>
    <xf numFmtId="170" fontId="25" fillId="0" borderId="0" xfId="0" applyNumberFormat="1" applyFont="1" applyAlignment="1">
      <alignment horizontal="right" vertical="center"/>
    </xf>
    <xf numFmtId="9" fontId="25" fillId="0" borderId="0" xfId="45" applyNumberFormat="1" applyFont="1" applyFill="1" applyAlignment="1">
      <alignment vertical="center"/>
    </xf>
    <xf numFmtId="1" fontId="25" fillId="0" borderId="0" xfId="0" applyNumberFormat="1" applyFont="1" applyFill="1" applyBorder="1" applyAlignment="1">
      <alignment horizontal="right" vertical="top" wrapText="1"/>
    </xf>
    <xf numFmtId="0" fontId="35" fillId="0" borderId="0" xfId="45" applyFont="1" applyFill="1" applyAlignment="1">
      <alignment vertical="center"/>
    </xf>
    <xf numFmtId="42" fontId="26" fillId="0" borderId="16" xfId="38" applyNumberFormat="1" applyFont="1" applyFill="1" applyBorder="1" applyAlignment="1" applyProtection="1">
      <alignment horizontal="left" vertical="center"/>
    </xf>
    <xf numFmtId="171" fontId="25" fillId="0" borderId="0" xfId="0" applyNumberFormat="1" applyFont="1" applyAlignment="1">
      <alignment horizontal="right" vertical="center"/>
    </xf>
    <xf numFmtId="164" fontId="25" fillId="0" borderId="0" xfId="0" applyNumberFormat="1" applyFont="1" applyFill="1" applyAlignment="1">
      <alignment vertical="center"/>
    </xf>
    <xf numFmtId="0" fontId="36" fillId="0" borderId="0" xfId="0" applyFont="1" applyFill="1" applyBorder="1" applyAlignment="1">
      <alignment horizontal="left" vertical="top" wrapText="1"/>
    </xf>
    <xf numFmtId="0" fontId="36" fillId="0" borderId="0" xfId="45" applyFont="1" applyAlignment="1">
      <alignment horizontal="left" vertical="top" wrapText="1"/>
    </xf>
    <xf numFmtId="0" fontId="25" fillId="0" borderId="0" xfId="45" applyFont="1" applyAlignment="1">
      <alignment horizontal="right" vertical="top" wrapText="1"/>
    </xf>
    <xf numFmtId="0" fontId="25" fillId="0" borderId="0" xfId="45" applyFont="1"/>
    <xf numFmtId="42" fontId="26" fillId="0" borderId="0" xfId="38" applyNumberFormat="1" applyFont="1" applyFill="1" applyBorder="1" applyAlignment="1" applyProtection="1">
      <alignment horizontal="left" vertical="center"/>
    </xf>
    <xf numFmtId="0" fontId="25" fillId="0" borderId="0" xfId="45" applyFont="1" applyAlignment="1">
      <alignment horizontal="left" vertical="top" wrapText="1"/>
    </xf>
    <xf numFmtId="0" fontId="25" fillId="0" borderId="0" xfId="0" applyFont="1" applyFill="1" applyAlignment="1">
      <alignment horizontal="center" vertical="top"/>
    </xf>
    <xf numFmtId="0" fontId="25" fillId="0" borderId="0" xfId="45" applyFont="1" applyAlignment="1">
      <alignment vertical="top"/>
    </xf>
    <xf numFmtId="2" fontId="25" fillId="0" borderId="0" xfId="45" applyNumberFormat="1" applyFont="1" applyAlignment="1">
      <alignment horizontal="center" vertical="top" wrapText="1"/>
    </xf>
    <xf numFmtId="2" fontId="25" fillId="0" borderId="0" xfId="45" applyNumberFormat="1" applyFont="1" applyAlignment="1">
      <alignment vertical="top" wrapText="1"/>
    </xf>
    <xf numFmtId="0" fontId="30" fillId="20" borderId="12" xfId="39" applyFont="1" applyBorder="1" applyAlignment="1">
      <alignment horizontal="center" vertical="top"/>
    </xf>
    <xf numFmtId="0" fontId="30" fillId="20" borderId="14" xfId="39" applyFont="1" applyBorder="1" applyAlignment="1">
      <alignment vertical="top"/>
    </xf>
    <xf numFmtId="41" fontId="25" fillId="0" borderId="0" xfId="45" applyNumberFormat="1" applyFont="1" applyFill="1" applyAlignment="1">
      <alignment vertical="center"/>
    </xf>
    <xf numFmtId="0" fontId="25" fillId="0" borderId="0" xfId="45" applyFont="1" applyFill="1" applyAlignment="1">
      <alignment vertical="center"/>
    </xf>
    <xf numFmtId="1" fontId="25" fillId="25" borderId="15" xfId="38" applyNumberFormat="1" applyFont="1" applyFill="1" applyBorder="1" applyAlignment="1">
      <alignment horizontal="center" vertical="center"/>
    </xf>
    <xf numFmtId="0" fontId="25" fillId="0" borderId="0" xfId="45" applyFont="1" applyFill="1" applyBorder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30" fillId="20" borderId="14" xfId="39" applyFont="1" applyBorder="1" applyAlignment="1">
      <alignment vertical="center"/>
    </xf>
    <xf numFmtId="166" fontId="25" fillId="25" borderId="7" xfId="38" applyNumberFormat="1" applyFont="1" applyFill="1" applyBorder="1" applyAlignment="1" applyProtection="1">
      <alignment horizontal="left" vertical="center"/>
    </xf>
    <xf numFmtId="42" fontId="26" fillId="25" borderId="16" xfId="38" applyNumberFormat="1" applyFont="1" applyFill="1" applyBorder="1" applyAlignment="1" applyProtection="1">
      <alignment horizontal="left" vertical="center"/>
    </xf>
    <xf numFmtId="41" fontId="25" fillId="0" borderId="0" xfId="45" applyNumberFormat="1" applyFont="1" applyFill="1" applyBorder="1" applyAlignment="1">
      <alignment horizontal="right" vertical="center"/>
    </xf>
    <xf numFmtId="9" fontId="25" fillId="0" borderId="0" xfId="45" applyNumberFormat="1" applyFont="1" applyBorder="1" applyAlignment="1">
      <alignment vertical="center"/>
    </xf>
    <xf numFmtId="167" fontId="25" fillId="0" borderId="0" xfId="45" applyNumberFormat="1" applyFont="1" applyBorder="1" applyAlignment="1">
      <alignment vertical="center"/>
    </xf>
    <xf numFmtId="165" fontId="25" fillId="0" borderId="0" xfId="45" applyNumberFormat="1" applyFont="1" applyBorder="1" applyAlignment="1">
      <alignment vertical="center"/>
    </xf>
    <xf numFmtId="0" fontId="35" fillId="0" borderId="0" xfId="45" applyFont="1" applyFill="1" applyBorder="1" applyAlignment="1">
      <alignment horizontal="justify" vertical="center"/>
    </xf>
    <xf numFmtId="2" fontId="35" fillId="0" borderId="0" xfId="45" applyNumberFormat="1" applyFont="1" applyAlignment="1">
      <alignment vertical="top" wrapText="1"/>
    </xf>
    <xf numFmtId="1" fontId="25" fillId="0" borderId="0" xfId="45" applyNumberFormat="1" applyFont="1" applyAlignment="1">
      <alignment vertical="top" wrapText="1"/>
    </xf>
    <xf numFmtId="1" fontId="25" fillId="0" borderId="0" xfId="45" applyNumberFormat="1" applyFont="1" applyAlignment="1">
      <alignment horizontal="right" vertical="top" wrapText="1"/>
    </xf>
    <xf numFmtId="2" fontId="36" fillId="0" borderId="0" xfId="45" applyNumberFormat="1" applyFont="1" applyAlignment="1">
      <alignment vertical="top" wrapText="1"/>
    </xf>
    <xf numFmtId="0" fontId="25" fillId="0" borderId="0" xfId="45" applyFont="1" applyAlignment="1">
      <alignment horizontal="right" vertical="top"/>
    </xf>
    <xf numFmtId="2" fontId="25" fillId="0" borderId="0" xfId="45" applyNumberFormat="1" applyFont="1" applyAlignment="1">
      <alignment horizontal="right" vertical="top" wrapText="1"/>
    </xf>
    <xf numFmtId="0" fontId="35" fillId="0" borderId="0" xfId="45" applyFont="1" applyAlignment="1">
      <alignment vertical="top"/>
    </xf>
    <xf numFmtId="168" fontId="34" fillId="0" borderId="0" xfId="0" applyNumberFormat="1" applyFont="1" applyFill="1" applyAlignment="1">
      <alignment horizontal="left"/>
    </xf>
    <xf numFmtId="0" fontId="33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horizontal="left" vertical="center"/>
    </xf>
    <xf numFmtId="168" fontId="34" fillId="0" borderId="11" xfId="0" applyNumberFormat="1" applyFont="1" applyBorder="1" applyAlignment="1">
      <alignment horizontal="center" vertical="center"/>
    </xf>
    <xf numFmtId="2" fontId="37" fillId="24" borderId="0" xfId="0" applyNumberFormat="1" applyFont="1" applyFill="1" applyAlignment="1">
      <alignment horizontal="center"/>
    </xf>
    <xf numFmtId="2" fontId="26" fillId="0" borderId="11" xfId="0" applyNumberFormat="1" applyFont="1" applyBorder="1" applyAlignment="1">
      <alignment horizontal="center" vertical="center" wrapText="1"/>
    </xf>
    <xf numFmtId="2" fontId="25" fillId="0" borderId="11" xfId="0" applyNumberFormat="1" applyFont="1" applyBorder="1" applyAlignment="1">
      <alignment horizontal="center" vertical="center" wrapText="1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6"/>
    <cellStyle name="Comma 2 2" xfId="48"/>
    <cellStyle name="Currency 2" xfId="50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7"/>
    <cellStyle name="Normal 2 3" xfId="45"/>
    <cellStyle name="Normal 2 3 2" xfId="52"/>
    <cellStyle name="Normal 3" xfId="37"/>
    <cellStyle name="Normal 4" xfId="43"/>
    <cellStyle name="Normal 4 2" xfId="53"/>
    <cellStyle name="Normal 4 2 2" xfId="57"/>
    <cellStyle name="Normal 4 3" xfId="51"/>
    <cellStyle name="Normal 4 3 2" xfId="56"/>
    <cellStyle name="Normal 4 4" xfId="55"/>
    <cellStyle name="Normal 5" xfId="49"/>
    <cellStyle name="Normal 7" xfId="54"/>
    <cellStyle name="Normal 7 2" xfId="58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</xdr:colOff>
      <xdr:row>2</xdr:row>
      <xdr:rowOff>23813</xdr:rowOff>
    </xdr:from>
    <xdr:to>
      <xdr:col>8</xdr:col>
      <xdr:colOff>0</xdr:colOff>
      <xdr:row>7</xdr:row>
      <xdr:rowOff>178593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" t="20000" r="-364" b="25116"/>
        <a:stretch/>
      </xdr:blipFill>
      <xdr:spPr>
        <a:xfrm>
          <a:off x="6298406" y="511969"/>
          <a:ext cx="3274219" cy="140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6"/>
  <sheetViews>
    <sheetView tabSelected="1" view="pageBreakPreview" zoomScale="80" zoomScaleNormal="80" zoomScaleSheetLayoutView="80" workbookViewId="0">
      <selection activeCell="A11" sqref="A11"/>
    </sheetView>
  </sheetViews>
  <sheetFormatPr defaultColWidth="9.6640625" defaultRowHeight="15.75" x14ac:dyDescent="0.2"/>
  <cols>
    <col min="1" max="1" width="5" style="1" customWidth="1"/>
    <col min="2" max="2" width="9.88671875" style="1" customWidth="1"/>
    <col min="3" max="3" width="47.44140625" style="6" customWidth="1"/>
    <col min="4" max="4" width="11" style="5" customWidth="1"/>
    <col min="5" max="5" width="8.44140625" style="73" customWidth="1"/>
    <col min="6" max="6" width="9.109375" style="73" customWidth="1"/>
    <col min="7" max="7" width="9.33203125" style="39" customWidth="1"/>
    <col min="8" max="8" width="11.33203125" style="44" customWidth="1"/>
    <col min="9" max="9" width="16.21875" style="44" customWidth="1"/>
    <col min="10" max="10" width="15.6640625" style="74" customWidth="1"/>
    <col min="11" max="11" width="9.6640625" style="4"/>
    <col min="12" max="12" width="10.33203125" style="4" bestFit="1" customWidth="1"/>
    <col min="13" max="16384" width="9.6640625" style="4"/>
  </cols>
  <sheetData>
    <row r="1" spans="1:18" x14ac:dyDescent="0.2">
      <c r="A1" s="7"/>
      <c r="B1" s="10"/>
      <c r="C1" s="8"/>
      <c r="D1" s="9"/>
      <c r="E1" s="40"/>
      <c r="F1" s="40"/>
      <c r="G1" s="36"/>
      <c r="H1" s="41"/>
      <c r="I1" s="42"/>
      <c r="J1" s="43"/>
    </row>
    <row r="2" spans="1:18" s="25" customFormat="1" ht="22.5" x14ac:dyDescent="0.3">
      <c r="A2" s="153" t="s">
        <v>343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8" x14ac:dyDescent="0.2">
      <c r="A3" s="7"/>
      <c r="B3" s="7"/>
      <c r="C3" s="8" t="s">
        <v>345</v>
      </c>
      <c r="D3" s="9"/>
      <c r="F3" s="40"/>
      <c r="G3" s="36"/>
      <c r="H3" s="41"/>
      <c r="I3" s="154" t="s">
        <v>344</v>
      </c>
      <c r="J3" s="155"/>
    </row>
    <row r="4" spans="1:18" ht="20.25" x14ac:dyDescent="0.3">
      <c r="B4" s="75" t="s">
        <v>14</v>
      </c>
      <c r="C4" s="76"/>
      <c r="D4" s="9"/>
      <c r="E4" s="40"/>
      <c r="F4" s="40"/>
      <c r="G4" s="36"/>
      <c r="H4" s="41"/>
      <c r="I4" s="150" t="s">
        <v>10</v>
      </c>
      <c r="J4" s="150" t="s">
        <v>11</v>
      </c>
    </row>
    <row r="5" spans="1:18" ht="20.25" x14ac:dyDescent="0.3">
      <c r="B5" s="75" t="s">
        <v>15</v>
      </c>
      <c r="C5" s="76"/>
      <c r="D5" s="9"/>
      <c r="E5" s="40"/>
      <c r="F5" s="40"/>
      <c r="G5" s="36"/>
      <c r="H5" s="41"/>
      <c r="I5" s="151" t="s">
        <v>342</v>
      </c>
      <c r="J5" s="152">
        <f>J383</f>
        <v>844298.44227051851</v>
      </c>
    </row>
    <row r="6" spans="1:18" ht="20.25" x14ac:dyDescent="0.3">
      <c r="B6" s="75" t="s">
        <v>42</v>
      </c>
      <c r="C6" s="149"/>
      <c r="D6" s="149"/>
      <c r="E6" s="40"/>
      <c r="F6" s="40"/>
      <c r="G6" s="36"/>
      <c r="H6" s="41"/>
      <c r="I6" s="151" t="s">
        <v>12</v>
      </c>
      <c r="J6" s="152">
        <f>SUM(J384:J385)</f>
        <v>211074.61056762963</v>
      </c>
    </row>
    <row r="7" spans="1:18" ht="20.25" x14ac:dyDescent="0.2">
      <c r="A7" s="7"/>
      <c r="B7" s="10"/>
      <c r="C7" s="8"/>
      <c r="D7" s="9"/>
      <c r="E7" s="40"/>
      <c r="F7" s="40"/>
      <c r="G7" s="36"/>
      <c r="H7" s="45"/>
      <c r="I7" s="151" t="s">
        <v>13</v>
      </c>
      <c r="J7" s="152">
        <f>SUM(J5:J6)</f>
        <v>1055373.0528381481</v>
      </c>
    </row>
    <row r="8" spans="1:18" ht="16.5" customHeight="1" x14ac:dyDescent="0.2">
      <c r="A8" s="7"/>
      <c r="B8" s="10"/>
      <c r="C8" s="8"/>
      <c r="D8" s="9"/>
      <c r="E8" s="40"/>
      <c r="F8" s="40"/>
      <c r="G8" s="36"/>
      <c r="H8" s="41"/>
      <c r="I8" s="42"/>
      <c r="J8" s="43"/>
    </row>
    <row r="9" spans="1:18" s="30" customFormat="1" ht="30.6" customHeight="1" x14ac:dyDescent="0.2">
      <c r="A9" s="34" t="s">
        <v>3</v>
      </c>
      <c r="B9" s="34" t="s">
        <v>16</v>
      </c>
      <c r="C9" s="35" t="s">
        <v>1</v>
      </c>
      <c r="D9" s="35" t="s">
        <v>4</v>
      </c>
      <c r="E9" s="35" t="s">
        <v>18</v>
      </c>
      <c r="F9" s="35" t="s">
        <v>17</v>
      </c>
      <c r="G9" s="34" t="s">
        <v>0</v>
      </c>
      <c r="H9" s="34" t="s">
        <v>38</v>
      </c>
      <c r="I9" s="35" t="s">
        <v>37</v>
      </c>
      <c r="J9" s="34" t="s">
        <v>2</v>
      </c>
      <c r="K9" s="29"/>
      <c r="L9" s="29"/>
      <c r="M9" s="29"/>
      <c r="N9" s="29"/>
      <c r="O9" s="29"/>
      <c r="P9" s="29"/>
      <c r="Q9" s="29"/>
      <c r="R9" s="29"/>
    </row>
    <row r="10" spans="1:18" s="21" customFormat="1" x14ac:dyDescent="0.2">
      <c r="A10" s="31"/>
      <c r="B10" s="31"/>
      <c r="C10" s="32"/>
      <c r="D10" s="33"/>
      <c r="E10" s="46"/>
      <c r="F10" s="47"/>
      <c r="G10" s="48"/>
      <c r="H10" s="49"/>
      <c r="I10" s="50"/>
      <c r="J10" s="51"/>
      <c r="K10" s="20"/>
    </row>
    <row r="11" spans="1:18" s="21" customFormat="1" x14ac:dyDescent="0.2">
      <c r="A11" s="11"/>
      <c r="B11" s="11" t="s">
        <v>39</v>
      </c>
      <c r="C11" s="12" t="s">
        <v>41</v>
      </c>
      <c r="D11" s="13"/>
      <c r="E11" s="52"/>
      <c r="F11" s="52"/>
      <c r="G11" s="52"/>
      <c r="H11" s="52"/>
      <c r="I11" s="52"/>
      <c r="J11" s="53">
        <f>SUM(I12:I31)</f>
        <v>0</v>
      </c>
      <c r="K11" s="20" t="s">
        <v>9</v>
      </c>
    </row>
    <row r="12" spans="1:18" s="21" customFormat="1" x14ac:dyDescent="0.2">
      <c r="A12" s="22"/>
      <c r="B12" s="22"/>
      <c r="C12" s="23"/>
      <c r="D12" s="24"/>
      <c r="E12" s="54"/>
      <c r="F12" s="55"/>
      <c r="G12" s="56"/>
      <c r="H12" s="57"/>
      <c r="I12" s="58"/>
      <c r="J12" s="59"/>
      <c r="K12" s="20"/>
    </row>
    <row r="13" spans="1:18" s="21" customFormat="1" x14ac:dyDescent="0.2">
      <c r="A13" s="37">
        <f>IF(G13&lt;&gt;"",1+MAX($A$11:A12),"")</f>
        <v>1</v>
      </c>
      <c r="B13" s="22"/>
      <c r="C13" s="79" t="s">
        <v>20</v>
      </c>
      <c r="D13" s="80">
        <v>1</v>
      </c>
      <c r="E13" s="81">
        <v>0</v>
      </c>
      <c r="F13" s="80">
        <f>D13*(1+E13)</f>
        <v>1</v>
      </c>
      <c r="G13" s="82" t="s">
        <v>19</v>
      </c>
      <c r="H13" s="83"/>
      <c r="I13" s="78">
        <f t="shared" ref="I13:I22" si="0">H13*F13</f>
        <v>0</v>
      </c>
      <c r="J13" s="59"/>
      <c r="K13" s="20"/>
    </row>
    <row r="14" spans="1:18" s="21" customFormat="1" x14ac:dyDescent="0.2">
      <c r="A14" s="37">
        <f>IF(G14&lt;&gt;"",1+MAX($A$11:A13),"")</f>
        <v>2</v>
      </c>
      <c r="B14" s="22"/>
      <c r="C14" s="79" t="s">
        <v>21</v>
      </c>
      <c r="D14" s="80">
        <v>1</v>
      </c>
      <c r="E14" s="81">
        <v>0</v>
      </c>
      <c r="F14" s="80">
        <f t="shared" ref="F14:F28" si="1">D14*(1+E14)</f>
        <v>1</v>
      </c>
      <c r="G14" s="82" t="s">
        <v>19</v>
      </c>
      <c r="H14" s="83"/>
      <c r="I14" s="78">
        <f t="shared" si="0"/>
        <v>0</v>
      </c>
      <c r="J14" s="59"/>
      <c r="K14" s="20"/>
    </row>
    <row r="15" spans="1:18" s="21" customFormat="1" x14ac:dyDescent="0.2">
      <c r="A15" s="37">
        <f>IF(G15&lt;&gt;"",1+MAX($A$11:A14),"")</f>
        <v>3</v>
      </c>
      <c r="B15" s="22"/>
      <c r="C15" s="79" t="s">
        <v>22</v>
      </c>
      <c r="D15" s="80">
        <v>1</v>
      </c>
      <c r="E15" s="81">
        <v>0</v>
      </c>
      <c r="F15" s="80">
        <f t="shared" si="1"/>
        <v>1</v>
      </c>
      <c r="G15" s="82" t="s">
        <v>19</v>
      </c>
      <c r="H15" s="83"/>
      <c r="I15" s="78">
        <f t="shared" si="0"/>
        <v>0</v>
      </c>
      <c r="J15" s="59"/>
      <c r="K15" s="20"/>
    </row>
    <row r="16" spans="1:18" s="21" customFormat="1" x14ac:dyDescent="0.2">
      <c r="A16" s="37">
        <f>IF(G16&lt;&gt;"",1+MAX($A$11:A15),"")</f>
        <v>4</v>
      </c>
      <c r="B16" s="22"/>
      <c r="C16" s="79" t="s">
        <v>23</v>
      </c>
      <c r="D16" s="80">
        <v>1</v>
      </c>
      <c r="E16" s="81">
        <v>0</v>
      </c>
      <c r="F16" s="80">
        <f t="shared" si="1"/>
        <v>1</v>
      </c>
      <c r="G16" s="82" t="s">
        <v>19</v>
      </c>
      <c r="H16" s="83"/>
      <c r="I16" s="78">
        <f t="shared" si="0"/>
        <v>0</v>
      </c>
      <c r="J16" s="59"/>
      <c r="K16" s="20"/>
    </row>
    <row r="17" spans="1:11" s="21" customFormat="1" x14ac:dyDescent="0.2">
      <c r="A17" s="37">
        <f>IF(G17&lt;&gt;"",1+MAX($A$11:A16),"")</f>
        <v>5</v>
      </c>
      <c r="B17" s="22"/>
      <c r="C17" s="79" t="s">
        <v>24</v>
      </c>
      <c r="D17" s="80">
        <v>1</v>
      </c>
      <c r="E17" s="81">
        <v>0</v>
      </c>
      <c r="F17" s="80">
        <f t="shared" si="1"/>
        <v>1</v>
      </c>
      <c r="G17" s="82" t="s">
        <v>19</v>
      </c>
      <c r="H17" s="83"/>
      <c r="I17" s="78">
        <f t="shared" si="0"/>
        <v>0</v>
      </c>
      <c r="J17" s="59"/>
      <c r="K17" s="20"/>
    </row>
    <row r="18" spans="1:11" s="21" customFormat="1" x14ac:dyDescent="0.2">
      <c r="A18" s="37">
        <f>IF(G18&lt;&gt;"",1+MAX($A$11:A17),"")</f>
        <v>6</v>
      </c>
      <c r="B18" s="22"/>
      <c r="C18" s="79" t="s">
        <v>25</v>
      </c>
      <c r="D18" s="80">
        <v>1</v>
      </c>
      <c r="E18" s="81">
        <v>0</v>
      </c>
      <c r="F18" s="80">
        <f t="shared" si="1"/>
        <v>1</v>
      </c>
      <c r="G18" s="82" t="s">
        <v>19</v>
      </c>
      <c r="H18" s="83"/>
      <c r="I18" s="78">
        <f t="shared" si="0"/>
        <v>0</v>
      </c>
      <c r="J18" s="59"/>
      <c r="K18" s="20"/>
    </row>
    <row r="19" spans="1:11" s="21" customFormat="1" x14ac:dyDescent="0.2">
      <c r="A19" s="37">
        <f>IF(G19&lt;&gt;"",1+MAX($A$11:A18),"")</f>
        <v>7</v>
      </c>
      <c r="B19" s="22"/>
      <c r="C19" s="79" t="s">
        <v>26</v>
      </c>
      <c r="D19" s="80">
        <v>1</v>
      </c>
      <c r="E19" s="81">
        <v>0</v>
      </c>
      <c r="F19" s="80">
        <f t="shared" si="1"/>
        <v>1</v>
      </c>
      <c r="G19" s="82" t="s">
        <v>19</v>
      </c>
      <c r="H19" s="83"/>
      <c r="I19" s="78">
        <f t="shared" si="0"/>
        <v>0</v>
      </c>
      <c r="J19" s="59"/>
      <c r="K19" s="20"/>
    </row>
    <row r="20" spans="1:11" s="21" customFormat="1" ht="31.5" x14ac:dyDescent="0.2">
      <c r="A20" s="37">
        <f>IF(G20&lt;&gt;"",1+MAX($A$11:A19),"")</f>
        <v>8</v>
      </c>
      <c r="B20" s="22"/>
      <c r="C20" s="79" t="s">
        <v>27</v>
      </c>
      <c r="D20" s="80">
        <v>1</v>
      </c>
      <c r="E20" s="81">
        <v>0</v>
      </c>
      <c r="F20" s="80">
        <f t="shared" si="1"/>
        <v>1</v>
      </c>
      <c r="G20" s="82" t="s">
        <v>19</v>
      </c>
      <c r="H20" s="83"/>
      <c r="I20" s="78">
        <f t="shared" si="0"/>
        <v>0</v>
      </c>
      <c r="J20" s="59"/>
      <c r="K20" s="20"/>
    </row>
    <row r="21" spans="1:11" s="21" customFormat="1" x14ac:dyDescent="0.2">
      <c r="A21" s="37">
        <f>IF(G21&lt;&gt;"",1+MAX($A$11:A20),"")</f>
        <v>9</v>
      </c>
      <c r="B21" s="22"/>
      <c r="C21" s="79" t="s">
        <v>28</v>
      </c>
      <c r="D21" s="80">
        <v>1</v>
      </c>
      <c r="E21" s="81">
        <v>0</v>
      </c>
      <c r="F21" s="80">
        <f t="shared" si="1"/>
        <v>1</v>
      </c>
      <c r="G21" s="82" t="s">
        <v>19</v>
      </c>
      <c r="H21" s="83"/>
      <c r="I21" s="78">
        <f t="shared" si="0"/>
        <v>0</v>
      </c>
      <c r="J21" s="59"/>
      <c r="K21" s="20"/>
    </row>
    <row r="22" spans="1:11" s="21" customFormat="1" x14ac:dyDescent="0.2">
      <c r="A22" s="37">
        <f>IF(G22&lt;&gt;"",1+MAX($A$11:A21),"")</f>
        <v>10</v>
      </c>
      <c r="B22" s="22"/>
      <c r="C22" s="79" t="s">
        <v>29</v>
      </c>
      <c r="D22" s="80">
        <v>1</v>
      </c>
      <c r="E22" s="81">
        <v>0</v>
      </c>
      <c r="F22" s="80">
        <f t="shared" si="1"/>
        <v>1</v>
      </c>
      <c r="G22" s="82" t="s">
        <v>19</v>
      </c>
      <c r="H22" s="83"/>
      <c r="I22" s="78">
        <f t="shared" si="0"/>
        <v>0</v>
      </c>
      <c r="J22" s="59"/>
      <c r="K22" s="20"/>
    </row>
    <row r="23" spans="1:11" s="21" customFormat="1" x14ac:dyDescent="0.2">
      <c r="A23" s="37" t="str">
        <f>IF(G23&lt;&gt;"",1+MAX($A$11:A22),"")</f>
        <v/>
      </c>
      <c r="B23" s="22"/>
      <c r="C23" s="79" t="s">
        <v>30</v>
      </c>
      <c r="D23" s="80"/>
      <c r="E23" s="81"/>
      <c r="F23" s="80"/>
      <c r="G23" s="82"/>
      <c r="H23" s="83"/>
      <c r="I23" s="78"/>
      <c r="J23" s="59"/>
      <c r="K23" s="20"/>
    </row>
    <row r="24" spans="1:11" s="21" customFormat="1" x14ac:dyDescent="0.2">
      <c r="A24" s="37">
        <f>IF(G24&lt;&gt;"",1+MAX($A$11:A23),"")</f>
        <v>11</v>
      </c>
      <c r="B24" s="22"/>
      <c r="C24" s="89" t="s">
        <v>31</v>
      </c>
      <c r="D24" s="77">
        <v>1</v>
      </c>
      <c r="E24" s="84">
        <v>0</v>
      </c>
      <c r="F24" s="77">
        <f t="shared" si="1"/>
        <v>1</v>
      </c>
      <c r="G24" s="38" t="s">
        <v>19</v>
      </c>
      <c r="H24" s="86"/>
      <c r="I24" s="58">
        <f>H24*F24</f>
        <v>0</v>
      </c>
      <c r="J24" s="59"/>
      <c r="K24" s="20"/>
    </row>
    <row r="25" spans="1:11" s="21" customFormat="1" x14ac:dyDescent="0.2">
      <c r="A25" s="37">
        <f>IF(G25&lt;&gt;"",1+MAX($A$11:A24),"")</f>
        <v>12</v>
      </c>
      <c r="B25" s="22"/>
      <c r="C25" s="89" t="s">
        <v>32</v>
      </c>
      <c r="D25" s="77">
        <v>1</v>
      </c>
      <c r="E25" s="84">
        <v>0</v>
      </c>
      <c r="F25" s="77">
        <f t="shared" si="1"/>
        <v>1</v>
      </c>
      <c r="G25" s="38" t="s">
        <v>19</v>
      </c>
      <c r="H25" s="86"/>
      <c r="I25" s="58">
        <f>H25*F25</f>
        <v>0</v>
      </c>
      <c r="J25" s="59"/>
      <c r="K25" s="20"/>
    </row>
    <row r="26" spans="1:11" s="21" customFormat="1" x14ac:dyDescent="0.2">
      <c r="A26" s="37">
        <f>IF(G26&lt;&gt;"",1+MAX($A$11:A25),"")</f>
        <v>13</v>
      </c>
      <c r="B26" s="22"/>
      <c r="C26" s="89" t="s">
        <v>33</v>
      </c>
      <c r="D26" s="77">
        <v>1</v>
      </c>
      <c r="E26" s="84">
        <v>0</v>
      </c>
      <c r="F26" s="77">
        <f t="shared" si="1"/>
        <v>1</v>
      </c>
      <c r="G26" s="38" t="s">
        <v>19</v>
      </c>
      <c r="H26" s="86"/>
      <c r="I26" s="58">
        <f>H26*F26</f>
        <v>0</v>
      </c>
      <c r="J26" s="59"/>
      <c r="K26" s="20"/>
    </row>
    <row r="27" spans="1:11" s="21" customFormat="1" x14ac:dyDescent="0.2">
      <c r="A27" s="37">
        <f>IF(G27&lt;&gt;"",1+MAX($A$11:A26),"")</f>
        <v>14</v>
      </c>
      <c r="B27" s="22"/>
      <c r="C27" s="89" t="s">
        <v>34</v>
      </c>
      <c r="D27" s="77">
        <v>1</v>
      </c>
      <c r="E27" s="84">
        <v>0</v>
      </c>
      <c r="F27" s="77">
        <f t="shared" si="1"/>
        <v>1</v>
      </c>
      <c r="G27" s="38" t="s">
        <v>19</v>
      </c>
      <c r="H27" s="86"/>
      <c r="I27" s="58">
        <f>H27*F27</f>
        <v>0</v>
      </c>
      <c r="J27" s="59"/>
      <c r="K27" s="20"/>
    </row>
    <row r="28" spans="1:11" s="21" customFormat="1" x14ac:dyDescent="0.2">
      <c r="A28" s="37">
        <f>IF(G28&lt;&gt;"",1+MAX($A$11:A27),"")</f>
        <v>15</v>
      </c>
      <c r="B28" s="22"/>
      <c r="C28" s="89" t="s">
        <v>35</v>
      </c>
      <c r="D28" s="77">
        <v>1</v>
      </c>
      <c r="E28" s="84">
        <v>0</v>
      </c>
      <c r="F28" s="77">
        <f t="shared" si="1"/>
        <v>1</v>
      </c>
      <c r="G28" s="38" t="s">
        <v>19</v>
      </c>
      <c r="H28" s="86"/>
      <c r="I28" s="58">
        <f>H28*F28</f>
        <v>0</v>
      </c>
      <c r="J28" s="59"/>
      <c r="K28" s="20"/>
    </row>
    <row r="29" spans="1:11" s="21" customFormat="1" x14ac:dyDescent="0.2">
      <c r="A29" s="37" t="str">
        <f>IF(G29&lt;&gt;"",1+MAX($A$11:A28),"")</f>
        <v/>
      </c>
      <c r="B29" s="22"/>
      <c r="C29" s="79" t="s">
        <v>30</v>
      </c>
      <c r="D29" s="80"/>
      <c r="E29" s="81"/>
      <c r="F29" s="80"/>
      <c r="G29" s="82"/>
      <c r="H29" s="83"/>
      <c r="I29" s="78"/>
      <c r="J29" s="59"/>
      <c r="K29" s="20"/>
    </row>
    <row r="30" spans="1:11" s="21" customFormat="1" x14ac:dyDescent="0.2">
      <c r="A30" s="37">
        <f>IF(G30&lt;&gt;"",1+MAX($A$11:A29),"")</f>
        <v>16</v>
      </c>
      <c r="B30" s="22"/>
      <c r="C30" s="79" t="s">
        <v>36</v>
      </c>
      <c r="D30" s="80">
        <v>1</v>
      </c>
      <c r="E30" s="81">
        <v>0</v>
      </c>
      <c r="F30" s="80">
        <f>D30*(1+E30)</f>
        <v>1</v>
      </c>
      <c r="G30" s="82" t="s">
        <v>19</v>
      </c>
      <c r="H30" s="83"/>
      <c r="I30" s="78">
        <f>H30*F30</f>
        <v>0</v>
      </c>
      <c r="J30" s="59"/>
      <c r="K30" s="20"/>
    </row>
    <row r="31" spans="1:11" s="21" customFormat="1" x14ac:dyDescent="0.2">
      <c r="A31" s="131" t="str">
        <f>IF(G31&lt;&gt;"",1+MAX($A$11:A30),"")</f>
        <v/>
      </c>
      <c r="B31" s="22"/>
      <c r="E31" s="54"/>
      <c r="F31" s="55"/>
      <c r="G31" s="56"/>
      <c r="H31" s="57"/>
      <c r="I31" s="58"/>
      <c r="J31" s="59"/>
      <c r="K31" s="20"/>
    </row>
    <row r="32" spans="1:11" s="21" customFormat="1" x14ac:dyDescent="0.2">
      <c r="A32" s="127"/>
      <c r="B32" s="11" t="s">
        <v>43</v>
      </c>
      <c r="C32" s="12" t="s">
        <v>46</v>
      </c>
      <c r="D32" s="13"/>
      <c r="E32" s="52"/>
      <c r="F32" s="52"/>
      <c r="G32" s="52"/>
      <c r="H32" s="52"/>
      <c r="I32" s="52"/>
      <c r="J32" s="53">
        <f>SUM(I33:I48)</f>
        <v>25456.139800000001</v>
      </c>
      <c r="K32" s="20"/>
    </row>
    <row r="33" spans="1:11" s="21" customFormat="1" x14ac:dyDescent="0.25">
      <c r="A33" s="131" t="str">
        <f>IF(G33&lt;&gt;"",1+MAX($A$11:A32),"")</f>
        <v/>
      </c>
      <c r="B33" s="87"/>
      <c r="C33" s="96"/>
      <c r="D33" s="106"/>
      <c r="E33" s="107"/>
      <c r="F33" s="106"/>
      <c r="G33" s="39"/>
      <c r="H33" s="108"/>
      <c r="I33" s="109"/>
      <c r="J33" s="59"/>
      <c r="K33" s="20"/>
    </row>
    <row r="34" spans="1:11" s="21" customFormat="1" x14ac:dyDescent="0.25">
      <c r="A34" s="131" t="str">
        <f>IF(G34&lt;&gt;"",1+MAX($A$11:A33),"")</f>
        <v/>
      </c>
      <c r="B34" s="87"/>
      <c r="C34" s="90" t="s">
        <v>78</v>
      </c>
      <c r="D34" s="77"/>
      <c r="E34" s="107"/>
      <c r="F34" s="106"/>
      <c r="G34" s="38"/>
      <c r="H34" s="86"/>
      <c r="I34" s="109"/>
      <c r="J34" s="59"/>
      <c r="K34" s="20"/>
    </row>
    <row r="35" spans="1:11" s="21" customFormat="1" x14ac:dyDescent="0.25">
      <c r="A35" s="131">
        <f>IF(G35&lt;&gt;"",1+MAX($A$11:A34),"")</f>
        <v>17</v>
      </c>
      <c r="B35" s="87"/>
      <c r="C35" s="97" t="s">
        <v>83</v>
      </c>
      <c r="D35" s="103">
        <v>1</v>
      </c>
      <c r="E35" s="107">
        <v>0</v>
      </c>
      <c r="F35" s="106">
        <f t="shared" ref="F35:F47" si="2">D35*(1+E35)</f>
        <v>1</v>
      </c>
      <c r="G35" s="102" t="s">
        <v>40</v>
      </c>
      <c r="H35" s="85">
        <v>85</v>
      </c>
      <c r="I35" s="109">
        <f t="shared" ref="I35:I43" si="3">H35*F35</f>
        <v>85</v>
      </c>
      <c r="J35" s="59"/>
      <c r="K35" s="20"/>
    </row>
    <row r="36" spans="1:11" s="21" customFormat="1" x14ac:dyDescent="0.25">
      <c r="A36" s="131">
        <f>IF(G36&lt;&gt;"",1+MAX($A$11:A35),"")</f>
        <v>18</v>
      </c>
      <c r="B36" s="87"/>
      <c r="C36" s="97" t="s">
        <v>84</v>
      </c>
      <c r="D36" s="103">
        <v>21.03</v>
      </c>
      <c r="E36" s="107">
        <v>0.1</v>
      </c>
      <c r="F36" s="106">
        <f t="shared" si="2"/>
        <v>23.133000000000003</v>
      </c>
      <c r="G36" s="102" t="s">
        <v>81</v>
      </c>
      <c r="H36" s="85">
        <v>35.4</v>
      </c>
      <c r="I36" s="109">
        <f t="shared" si="3"/>
        <v>818.90820000000008</v>
      </c>
      <c r="J36" s="59"/>
      <c r="K36" s="20"/>
    </row>
    <row r="37" spans="1:11" s="21" customFormat="1" x14ac:dyDescent="0.25">
      <c r="A37" s="131">
        <f>IF(G37&lt;&gt;"",1+MAX($A$11:A36),"")</f>
        <v>19</v>
      </c>
      <c r="B37" s="87"/>
      <c r="C37" s="97" t="s">
        <v>85</v>
      </c>
      <c r="D37" s="103">
        <v>207.18</v>
      </c>
      <c r="E37" s="107">
        <v>0.1</v>
      </c>
      <c r="F37" s="106">
        <f t="shared" si="2"/>
        <v>227.89800000000002</v>
      </c>
      <c r="G37" s="102" t="s">
        <v>81</v>
      </c>
      <c r="H37" s="85">
        <v>3.4</v>
      </c>
      <c r="I37" s="109">
        <f t="shared" si="3"/>
        <v>774.85320000000002</v>
      </c>
      <c r="J37" s="59"/>
      <c r="K37" s="20"/>
    </row>
    <row r="38" spans="1:11" s="21" customFormat="1" x14ac:dyDescent="0.25">
      <c r="A38" s="131">
        <f>IF(G38&lt;&gt;"",1+MAX($A$11:A37),"")</f>
        <v>20</v>
      </c>
      <c r="B38" s="87"/>
      <c r="C38" s="97" t="s">
        <v>86</v>
      </c>
      <c r="D38" s="103">
        <v>18</v>
      </c>
      <c r="E38" s="107">
        <v>0</v>
      </c>
      <c r="F38" s="106">
        <f t="shared" si="2"/>
        <v>18</v>
      </c>
      <c r="G38" s="102" t="s">
        <v>40</v>
      </c>
      <c r="H38" s="85">
        <v>65</v>
      </c>
      <c r="I38" s="109">
        <f t="shared" si="3"/>
        <v>1170</v>
      </c>
      <c r="J38" s="59"/>
      <c r="K38" s="20"/>
    </row>
    <row r="39" spans="1:11" s="21" customFormat="1" x14ac:dyDescent="0.25">
      <c r="A39" s="131">
        <f>IF(G39&lt;&gt;"",1+MAX($A$11:A38),"")</f>
        <v>21</v>
      </c>
      <c r="B39" s="87"/>
      <c r="C39" s="97" t="s">
        <v>88</v>
      </c>
      <c r="D39" s="103">
        <v>235.42</v>
      </c>
      <c r="E39" s="107">
        <v>0</v>
      </c>
      <c r="F39" s="106">
        <f t="shared" si="2"/>
        <v>235.42</v>
      </c>
      <c r="G39" s="102" t="s">
        <v>82</v>
      </c>
      <c r="H39" s="85">
        <v>1.4</v>
      </c>
      <c r="I39" s="109">
        <f t="shared" si="3"/>
        <v>329.58799999999997</v>
      </c>
      <c r="J39" s="59"/>
      <c r="K39" s="20"/>
    </row>
    <row r="40" spans="1:11" s="21" customFormat="1" x14ac:dyDescent="0.25">
      <c r="A40" s="131">
        <f>IF(G40&lt;&gt;"",1+MAX($A$11:A39),"")</f>
        <v>22</v>
      </c>
      <c r="B40" s="87"/>
      <c r="C40" s="97" t="s">
        <v>89</v>
      </c>
      <c r="D40" s="103">
        <v>20</v>
      </c>
      <c r="E40" s="107">
        <v>0</v>
      </c>
      <c r="F40" s="106">
        <f t="shared" si="2"/>
        <v>20</v>
      </c>
      <c r="G40" s="102" t="s">
        <v>40</v>
      </c>
      <c r="H40" s="85">
        <v>95</v>
      </c>
      <c r="I40" s="109">
        <f t="shared" si="3"/>
        <v>1900</v>
      </c>
      <c r="J40" s="59"/>
      <c r="K40" s="20"/>
    </row>
    <row r="41" spans="1:11" s="21" customFormat="1" x14ac:dyDescent="0.25">
      <c r="A41" s="131">
        <f>IF(G41&lt;&gt;"",1+MAX($A$11:A40),"")</f>
        <v>23</v>
      </c>
      <c r="B41" s="87"/>
      <c r="C41" s="97" t="s">
        <v>90</v>
      </c>
      <c r="D41" s="103">
        <v>40.520000000000003</v>
      </c>
      <c r="E41" s="107">
        <v>0.1</v>
      </c>
      <c r="F41" s="106">
        <f t="shared" si="2"/>
        <v>44.57200000000001</v>
      </c>
      <c r="G41" s="102" t="s">
        <v>82</v>
      </c>
      <c r="H41" s="85">
        <v>3.2</v>
      </c>
      <c r="I41" s="109">
        <f t="shared" si="3"/>
        <v>142.63040000000004</v>
      </c>
      <c r="J41" s="59"/>
      <c r="K41" s="20"/>
    </row>
    <row r="42" spans="1:11" s="21" customFormat="1" x14ac:dyDescent="0.25">
      <c r="A42" s="131">
        <f>IF(G42&lt;&gt;"",1+MAX($A$11:A41),"")</f>
        <v>24</v>
      </c>
      <c r="B42" s="87"/>
      <c r="C42" s="97" t="s">
        <v>91</v>
      </c>
      <c r="D42" s="103">
        <v>397.14</v>
      </c>
      <c r="E42" s="107">
        <v>0.1</v>
      </c>
      <c r="F42" s="106">
        <f t="shared" si="2"/>
        <v>436.85400000000004</v>
      </c>
      <c r="G42" s="102" t="s">
        <v>82</v>
      </c>
      <c r="H42" s="85">
        <v>24</v>
      </c>
      <c r="I42" s="109">
        <f t="shared" si="3"/>
        <v>10484.496000000001</v>
      </c>
      <c r="J42" s="59"/>
      <c r="K42" s="20"/>
    </row>
    <row r="43" spans="1:11" s="21" customFormat="1" x14ac:dyDescent="0.25">
      <c r="A43" s="131">
        <f>IF(G43&lt;&gt;"",1+MAX($A$11:A42),"")</f>
        <v>25</v>
      </c>
      <c r="B43" s="87"/>
      <c r="C43" s="97" t="s">
        <v>119</v>
      </c>
      <c r="D43" s="103">
        <v>1910</v>
      </c>
      <c r="E43" s="107">
        <v>0.1</v>
      </c>
      <c r="F43" s="106">
        <f t="shared" si="2"/>
        <v>2101</v>
      </c>
      <c r="G43" s="102" t="s">
        <v>81</v>
      </c>
      <c r="H43" s="85">
        <v>2.2000000000000002</v>
      </c>
      <c r="I43" s="109">
        <f t="shared" si="3"/>
        <v>4622.2000000000007</v>
      </c>
      <c r="J43" s="59"/>
      <c r="K43" s="20"/>
    </row>
    <row r="44" spans="1:11" s="130" customFormat="1" x14ac:dyDescent="0.25">
      <c r="A44" s="131" t="str">
        <f>IF(G44&lt;&gt;"",1+MAX($A$11:A43),"")</f>
        <v/>
      </c>
      <c r="B44" s="87"/>
      <c r="C44" s="97"/>
      <c r="D44" s="103"/>
      <c r="E44" s="107"/>
      <c r="F44" s="106"/>
      <c r="G44" s="102"/>
      <c r="H44" s="85"/>
      <c r="I44" s="109"/>
      <c r="J44" s="136"/>
      <c r="K44" s="129"/>
    </row>
    <row r="45" spans="1:11" s="130" customFormat="1" x14ac:dyDescent="0.25">
      <c r="A45" s="131" t="str">
        <f>IF(G45&lt;&gt;"",1+MAX($A$11:A44),"")</f>
        <v/>
      </c>
      <c r="B45" s="87"/>
      <c r="C45" s="101" t="s">
        <v>306</v>
      </c>
      <c r="D45" s="103"/>
      <c r="E45" s="107"/>
      <c r="F45" s="106"/>
      <c r="G45" s="102"/>
      <c r="H45" s="85"/>
      <c r="I45" s="109"/>
      <c r="J45" s="136"/>
      <c r="K45" s="129"/>
    </row>
    <row r="46" spans="1:11" s="130" customFormat="1" x14ac:dyDescent="0.25">
      <c r="A46" s="131">
        <f>IF(G46&lt;&gt;"",1+MAX($A$11:A45),"")</f>
        <v>26</v>
      </c>
      <c r="B46" s="87"/>
      <c r="C46" s="97" t="s">
        <v>307</v>
      </c>
      <c r="D46" s="103">
        <v>541.02</v>
      </c>
      <c r="E46" s="107">
        <v>0.1</v>
      </c>
      <c r="F46" s="106">
        <f t="shared" si="2"/>
        <v>595.12200000000007</v>
      </c>
      <c r="G46" s="102" t="s">
        <v>81</v>
      </c>
      <c r="H46" s="85">
        <v>7.2</v>
      </c>
      <c r="I46" s="109">
        <f t="shared" ref="I46:I47" si="4">H46*F46</f>
        <v>4284.8784000000005</v>
      </c>
      <c r="J46" s="136"/>
      <c r="K46" s="129"/>
    </row>
    <row r="47" spans="1:11" s="130" customFormat="1" x14ac:dyDescent="0.25">
      <c r="A47" s="131">
        <f>IF(G47&lt;&gt;"",1+MAX($A$11:A46),"")</f>
        <v>27</v>
      </c>
      <c r="B47" s="87"/>
      <c r="C47" s="97" t="s">
        <v>308</v>
      </c>
      <c r="D47" s="103">
        <v>319.54000000000002</v>
      </c>
      <c r="E47" s="107">
        <v>0.1</v>
      </c>
      <c r="F47" s="106">
        <f t="shared" si="2"/>
        <v>351.49400000000003</v>
      </c>
      <c r="G47" s="102" t="s">
        <v>81</v>
      </c>
      <c r="H47" s="85">
        <v>2.4</v>
      </c>
      <c r="I47" s="109">
        <f t="shared" si="4"/>
        <v>843.5856</v>
      </c>
      <c r="J47" s="136"/>
      <c r="K47" s="129"/>
    </row>
    <row r="48" spans="1:11" s="130" customFormat="1" x14ac:dyDescent="0.25">
      <c r="A48" s="131" t="str">
        <f>IF(G48&lt;&gt;"",1+MAX($A$11:A47),"")</f>
        <v/>
      </c>
      <c r="B48" s="87"/>
      <c r="C48" s="97"/>
      <c r="D48" s="103"/>
      <c r="E48" s="107"/>
      <c r="F48" s="106"/>
      <c r="G48" s="102"/>
      <c r="H48" s="86"/>
      <c r="I48" s="109"/>
      <c r="J48" s="136"/>
      <c r="K48" s="129"/>
    </row>
    <row r="49" spans="1:11" s="21" customFormat="1" x14ac:dyDescent="0.2">
      <c r="A49" s="127"/>
      <c r="B49" s="11" t="s">
        <v>44</v>
      </c>
      <c r="C49" s="12" t="s">
        <v>45</v>
      </c>
      <c r="D49" s="128"/>
      <c r="E49" s="134"/>
      <c r="F49" s="134"/>
      <c r="G49" s="134"/>
      <c r="H49" s="134"/>
      <c r="I49" s="134"/>
      <c r="J49" s="53">
        <f>SUM(I50:I68)</f>
        <v>26281.189070518521</v>
      </c>
      <c r="K49" s="20"/>
    </row>
    <row r="50" spans="1:11" s="21" customFormat="1" x14ac:dyDescent="0.25">
      <c r="A50" s="131" t="str">
        <f>IF(G50&lt;&gt;"",1+MAX($A$11:A49),"")</f>
        <v/>
      </c>
      <c r="B50" s="87"/>
      <c r="C50" s="89"/>
      <c r="D50" s="77"/>
      <c r="E50" s="107"/>
      <c r="F50" s="106"/>
      <c r="G50" s="39"/>
      <c r="H50" s="108"/>
      <c r="I50" s="109"/>
      <c r="J50" s="59"/>
      <c r="K50" s="20"/>
    </row>
    <row r="51" spans="1:11" s="21" customFormat="1" x14ac:dyDescent="0.25">
      <c r="A51" s="131" t="str">
        <f>IF(G51&lt;&gt;"",1+MAX($A$11:A50),"")</f>
        <v/>
      </c>
      <c r="B51" s="87"/>
      <c r="C51" s="90" t="s">
        <v>126</v>
      </c>
      <c r="D51" s="77"/>
      <c r="E51" s="107"/>
      <c r="F51" s="106"/>
      <c r="G51" s="39"/>
      <c r="H51" s="108"/>
      <c r="I51" s="109"/>
      <c r="J51" s="59"/>
      <c r="K51" s="20"/>
    </row>
    <row r="52" spans="1:11" s="21" customFormat="1" x14ac:dyDescent="0.25">
      <c r="A52" s="131">
        <f>IF(G52&lt;&gt;"",1+MAX($A$11:A51),"")</f>
        <v>28</v>
      </c>
      <c r="B52" s="87"/>
      <c r="C52" s="97" t="s">
        <v>120</v>
      </c>
      <c r="D52" s="98">
        <f>61.05*0.83/27</f>
        <v>1.876722222222222</v>
      </c>
      <c r="E52" s="107">
        <v>0.1</v>
      </c>
      <c r="F52" s="115">
        <f t="shared" ref="F52:F67" si="5">D52*(1+E52)</f>
        <v>2.0643944444444444</v>
      </c>
      <c r="G52" s="102" t="s">
        <v>47</v>
      </c>
      <c r="H52" s="85">
        <v>840</v>
      </c>
      <c r="I52" s="109">
        <f t="shared" ref="I52:I55" si="6">H52*F52</f>
        <v>1734.0913333333333</v>
      </c>
      <c r="J52" s="59"/>
      <c r="K52" s="20"/>
    </row>
    <row r="53" spans="1:11" s="21" customFormat="1" x14ac:dyDescent="0.25">
      <c r="A53" s="131">
        <f>IF(G53&lt;&gt;"",1+MAX($A$11:A52),"")</f>
        <v>29</v>
      </c>
      <c r="B53" s="87"/>
      <c r="C53" s="97" t="s">
        <v>129</v>
      </c>
      <c r="D53" s="98">
        <f>33.07*1.66*0.83/27</f>
        <v>1.6875498518518517</v>
      </c>
      <c r="E53" s="107">
        <v>0.1</v>
      </c>
      <c r="F53" s="115">
        <f t="shared" si="5"/>
        <v>1.856304837037037</v>
      </c>
      <c r="G53" s="102" t="s">
        <v>47</v>
      </c>
      <c r="H53" s="85">
        <v>840</v>
      </c>
      <c r="I53" s="109">
        <f t="shared" si="6"/>
        <v>1559.2960631111112</v>
      </c>
      <c r="J53" s="59"/>
      <c r="K53" s="20"/>
    </row>
    <row r="54" spans="1:11" s="21" customFormat="1" x14ac:dyDescent="0.25">
      <c r="A54" s="131">
        <f>IF(G54&lt;&gt;"",1+MAX($A$11:A53),"")</f>
        <v>30</v>
      </c>
      <c r="B54" s="87"/>
      <c r="C54" s="97" t="s">
        <v>121</v>
      </c>
      <c r="D54" s="98">
        <f>99.76*2.5*0.83/27</f>
        <v>7.6667407407407397</v>
      </c>
      <c r="E54" s="107">
        <v>0.1</v>
      </c>
      <c r="F54" s="115">
        <f t="shared" si="5"/>
        <v>8.4334148148148138</v>
      </c>
      <c r="G54" s="102" t="s">
        <v>47</v>
      </c>
      <c r="H54" s="85">
        <v>840</v>
      </c>
      <c r="I54" s="109">
        <f t="shared" si="6"/>
        <v>7084.0684444444432</v>
      </c>
      <c r="J54" s="59"/>
      <c r="K54" s="20"/>
    </row>
    <row r="55" spans="1:11" s="21" customFormat="1" x14ac:dyDescent="0.25">
      <c r="A55" s="131">
        <f>IF(G55&lt;&gt;"",1+MAX($A$11:A54),"")</f>
        <v>31</v>
      </c>
      <c r="B55" s="87"/>
      <c r="C55" s="97" t="s">
        <v>132</v>
      </c>
      <c r="D55" s="100">
        <f>4*4*4*0.83/27</f>
        <v>1.9674074074074073</v>
      </c>
      <c r="E55" s="107">
        <v>0.1</v>
      </c>
      <c r="F55" s="115">
        <f t="shared" si="5"/>
        <v>2.1641481481481484</v>
      </c>
      <c r="G55" s="102" t="s">
        <v>47</v>
      </c>
      <c r="H55" s="85">
        <v>840</v>
      </c>
      <c r="I55" s="109">
        <f t="shared" si="6"/>
        <v>1817.8844444444446</v>
      </c>
      <c r="J55" s="59"/>
      <c r="K55" s="20"/>
    </row>
    <row r="56" spans="1:11" x14ac:dyDescent="0.2">
      <c r="A56" s="131" t="str">
        <f>IF(G56&lt;&gt;"",1+MAX($A$11:A55),"")</f>
        <v/>
      </c>
      <c r="F56" s="115"/>
      <c r="H56" s="85"/>
    </row>
    <row r="57" spans="1:11" x14ac:dyDescent="0.2">
      <c r="A57" s="131" t="str">
        <f>IF(G57&lt;&gt;"",1+MAX($A$11:A56),"")</f>
        <v/>
      </c>
      <c r="C57" s="94" t="s">
        <v>127</v>
      </c>
      <c r="F57" s="115"/>
      <c r="H57" s="85"/>
    </row>
    <row r="58" spans="1:11" s="21" customFormat="1" ht="31.5" x14ac:dyDescent="0.25">
      <c r="A58" s="131">
        <f>IF(G58&lt;&gt;"",1+MAX($A$11:A57),"")</f>
        <v>32</v>
      </c>
      <c r="B58" s="87"/>
      <c r="C58" s="97" t="s">
        <v>122</v>
      </c>
      <c r="D58" s="103">
        <v>1408.46</v>
      </c>
      <c r="E58" s="107">
        <v>0.1</v>
      </c>
      <c r="F58" s="110">
        <f t="shared" si="5"/>
        <v>1549.3060000000003</v>
      </c>
      <c r="G58" s="102" t="s">
        <v>81</v>
      </c>
      <c r="H58" s="85">
        <v>5.6</v>
      </c>
      <c r="I58" s="109">
        <f>H58*F58</f>
        <v>8676.1136000000006</v>
      </c>
      <c r="J58" s="59"/>
      <c r="K58" s="20"/>
    </row>
    <row r="59" spans="1:11" s="21" customFormat="1" x14ac:dyDescent="0.25">
      <c r="A59" s="131" t="str">
        <f>IF(G59&lt;&gt;"",1+MAX($A$11:A58),"")</f>
        <v/>
      </c>
      <c r="B59" s="87"/>
      <c r="C59" s="97"/>
      <c r="D59" s="98"/>
      <c r="E59" s="111"/>
      <c r="F59" s="115"/>
      <c r="G59" s="102"/>
      <c r="H59" s="85"/>
      <c r="I59" s="109"/>
      <c r="J59" s="59"/>
      <c r="K59" s="20"/>
    </row>
    <row r="60" spans="1:11" s="21" customFormat="1" x14ac:dyDescent="0.25">
      <c r="A60" s="131" t="str">
        <f>IF(G60&lt;&gt;"",1+MAX($A$11:A59),"")</f>
        <v/>
      </c>
      <c r="B60" s="87"/>
      <c r="C60" s="101" t="s">
        <v>128</v>
      </c>
      <c r="D60" s="98"/>
      <c r="E60" s="111"/>
      <c r="F60" s="115"/>
      <c r="G60" s="102"/>
      <c r="H60" s="85"/>
      <c r="I60" s="109"/>
      <c r="J60" s="59"/>
      <c r="K60" s="20"/>
    </row>
    <row r="61" spans="1:11" s="21" customFormat="1" x14ac:dyDescent="0.25">
      <c r="A61" s="131">
        <f>IF(G61&lt;&gt;"",1+MAX($A$11:A60),"")</f>
        <v>33</v>
      </c>
      <c r="B61" s="87"/>
      <c r="C61" s="97" t="s">
        <v>123</v>
      </c>
      <c r="D61" s="103">
        <v>45.17</v>
      </c>
      <c r="E61" s="107">
        <v>0.1</v>
      </c>
      <c r="F61" s="115">
        <f t="shared" si="5"/>
        <v>49.687000000000005</v>
      </c>
      <c r="G61" s="102" t="s">
        <v>82</v>
      </c>
      <c r="H61" s="85">
        <f>35</f>
        <v>35</v>
      </c>
      <c r="I61" s="109">
        <f t="shared" ref="I61" si="7">H61*F61</f>
        <v>1739.0450000000001</v>
      </c>
      <c r="J61" s="59"/>
      <c r="K61" s="20"/>
    </row>
    <row r="62" spans="1:11" s="21" customFormat="1" x14ac:dyDescent="0.25">
      <c r="A62" s="131" t="str">
        <f>IF(G62&lt;&gt;"",1+MAX($A$11:A61),"")</f>
        <v/>
      </c>
      <c r="B62" s="87"/>
      <c r="C62" s="97"/>
      <c r="D62" s="103"/>
      <c r="E62" s="107"/>
      <c r="F62" s="115"/>
      <c r="G62" s="102"/>
      <c r="H62" s="85"/>
      <c r="I62" s="109"/>
      <c r="J62" s="59"/>
      <c r="K62" s="20"/>
    </row>
    <row r="63" spans="1:11" s="21" customFormat="1" x14ac:dyDescent="0.25">
      <c r="A63" s="131" t="str">
        <f>IF(G63&lt;&gt;"",1+MAX($A$11:A62),"")</f>
        <v/>
      </c>
      <c r="B63" s="87"/>
      <c r="C63" s="101" t="s">
        <v>155</v>
      </c>
      <c r="D63" s="103"/>
      <c r="E63" s="107"/>
      <c r="F63" s="115"/>
      <c r="G63" s="102"/>
      <c r="H63" s="85"/>
      <c r="I63" s="109"/>
      <c r="J63" s="59"/>
      <c r="K63" s="20"/>
    </row>
    <row r="64" spans="1:11" s="21" customFormat="1" x14ac:dyDescent="0.25">
      <c r="A64" s="131">
        <f>IF(G64&lt;&gt;"",1+MAX($A$11:A63),"")</f>
        <v>34</v>
      </c>
      <c r="B64" s="87"/>
      <c r="C64" s="97" t="s">
        <v>156</v>
      </c>
      <c r="D64" s="98">
        <f>7*4*2*1/27</f>
        <v>2.074074074074074</v>
      </c>
      <c r="E64" s="107">
        <v>0.1</v>
      </c>
      <c r="F64" s="115">
        <f t="shared" si="5"/>
        <v>2.2814814814814817</v>
      </c>
      <c r="G64" s="102" t="s">
        <v>47</v>
      </c>
      <c r="H64" s="85">
        <v>790</v>
      </c>
      <c r="I64" s="109">
        <f t="shared" ref="I64:I67" si="8">H64*F64</f>
        <v>1802.3703703703704</v>
      </c>
      <c r="J64" s="59"/>
      <c r="K64" s="20"/>
    </row>
    <row r="65" spans="1:11" s="21" customFormat="1" x14ac:dyDescent="0.25">
      <c r="A65" s="131">
        <f>IF(G65&lt;&gt;"",1+MAX($A$11:A64),"")</f>
        <v>35</v>
      </c>
      <c r="B65" s="87"/>
      <c r="C65" s="97" t="s">
        <v>157</v>
      </c>
      <c r="D65" s="98">
        <f>1*7*0.67/27</f>
        <v>0.17370370370370372</v>
      </c>
      <c r="E65" s="107">
        <v>0.1</v>
      </c>
      <c r="F65" s="115">
        <f t="shared" si="5"/>
        <v>0.19107407407407412</v>
      </c>
      <c r="G65" s="102" t="s">
        <v>47</v>
      </c>
      <c r="H65" s="85">
        <v>790</v>
      </c>
      <c r="I65" s="109">
        <f t="shared" si="8"/>
        <v>150.94851851851854</v>
      </c>
      <c r="J65" s="59"/>
      <c r="K65" s="20"/>
    </row>
    <row r="66" spans="1:11" s="21" customFormat="1" x14ac:dyDescent="0.25">
      <c r="A66" s="131">
        <f>IF(G66&lt;&gt;"",1+MAX($A$11:A65),"")</f>
        <v>36</v>
      </c>
      <c r="B66" s="87"/>
      <c r="C66" s="97" t="s">
        <v>158</v>
      </c>
      <c r="D66" s="100">
        <f>7*0.67*2.5/27</f>
        <v>0.43425925925925929</v>
      </c>
      <c r="E66" s="107">
        <v>0.1</v>
      </c>
      <c r="F66" s="115">
        <f t="shared" si="5"/>
        <v>0.47768518518518527</v>
      </c>
      <c r="G66" s="102" t="s">
        <v>47</v>
      </c>
      <c r="H66" s="85">
        <v>790</v>
      </c>
      <c r="I66" s="109">
        <f t="shared" si="8"/>
        <v>377.37129629629635</v>
      </c>
      <c r="J66" s="59"/>
      <c r="K66" s="20"/>
    </row>
    <row r="67" spans="1:11" s="21" customFormat="1" ht="31.5" x14ac:dyDescent="0.25">
      <c r="A67" s="131">
        <f>IF(G67&lt;&gt;"",1+MAX($A$11:A66),"")</f>
        <v>37</v>
      </c>
      <c r="B67" s="87"/>
      <c r="C67" s="97" t="s">
        <v>159</v>
      </c>
      <c r="D67" s="103">
        <v>4</v>
      </c>
      <c r="E67" s="107">
        <v>0</v>
      </c>
      <c r="F67" s="106">
        <f t="shared" si="5"/>
        <v>4</v>
      </c>
      <c r="G67" s="102" t="s">
        <v>160</v>
      </c>
      <c r="H67" s="85">
        <v>335</v>
      </c>
      <c r="I67" s="109">
        <f t="shared" si="8"/>
        <v>1340</v>
      </c>
      <c r="J67" s="59"/>
      <c r="K67" s="20"/>
    </row>
    <row r="68" spans="1:11" s="21" customFormat="1" x14ac:dyDescent="0.25">
      <c r="A68" s="131" t="str">
        <f>IF(G68&lt;&gt;"",1+MAX($A$11:A67),"")</f>
        <v/>
      </c>
      <c r="B68" s="87"/>
      <c r="C68" s="97"/>
      <c r="D68" s="98"/>
      <c r="E68" s="111"/>
      <c r="F68" s="106"/>
      <c r="G68" s="102"/>
      <c r="H68" s="85"/>
      <c r="I68" s="109"/>
      <c r="J68" s="59"/>
      <c r="K68" s="20"/>
    </row>
    <row r="69" spans="1:11" s="21" customFormat="1" x14ac:dyDescent="0.2">
      <c r="A69" s="127"/>
      <c r="B69" s="11" t="s">
        <v>79</v>
      </c>
      <c r="C69" s="12" t="s">
        <v>80</v>
      </c>
      <c r="D69" s="128"/>
      <c r="E69" s="134"/>
      <c r="F69" s="134"/>
      <c r="G69" s="134"/>
      <c r="H69" s="134"/>
      <c r="I69" s="134"/>
      <c r="J69" s="53">
        <f>SUM(I70:I76)</f>
        <v>11808.335000000003</v>
      </c>
      <c r="K69" s="20"/>
    </row>
    <row r="70" spans="1:11" s="21" customFormat="1" x14ac:dyDescent="0.25">
      <c r="A70" s="131" t="str">
        <f>IF(G70&lt;&gt;"",1+MAX($A$11:A69),"")</f>
        <v/>
      </c>
      <c r="B70" s="87"/>
      <c r="C70" s="101"/>
      <c r="D70" s="100"/>
      <c r="E70" s="107"/>
      <c r="F70" s="106"/>
      <c r="G70" s="39"/>
      <c r="H70" s="108"/>
      <c r="I70" s="109"/>
      <c r="J70" s="59"/>
      <c r="K70" s="20"/>
    </row>
    <row r="71" spans="1:11" s="21" customFormat="1" x14ac:dyDescent="0.25">
      <c r="A71" s="131" t="str">
        <f>IF(G71&lt;&gt;"",1+MAX($A$11:A70),"")</f>
        <v/>
      </c>
      <c r="B71" s="87"/>
      <c r="C71" s="101" t="s">
        <v>130</v>
      </c>
      <c r="D71" s="112"/>
      <c r="E71" s="111"/>
      <c r="F71" s="106"/>
      <c r="G71" s="102"/>
      <c r="H71" s="85"/>
      <c r="I71" s="109"/>
      <c r="J71" s="59"/>
      <c r="K71" s="20"/>
    </row>
    <row r="72" spans="1:11" s="21" customFormat="1" x14ac:dyDescent="0.25">
      <c r="A72" s="131">
        <f>IF(G72&lt;&gt;"",1+MAX($A$11:A71),"")</f>
        <v>38</v>
      </c>
      <c r="B72" s="87"/>
      <c r="C72" s="97" t="s">
        <v>124</v>
      </c>
      <c r="D72" s="98">
        <f>133.63*2.5</f>
        <v>334.07499999999999</v>
      </c>
      <c r="E72" s="107">
        <v>0.1</v>
      </c>
      <c r="F72" s="106">
        <f t="shared" ref="F72:F75" si="9">D72*(1+E72)</f>
        <v>367.48250000000002</v>
      </c>
      <c r="G72" s="102" t="s">
        <v>81</v>
      </c>
      <c r="H72" s="85">
        <v>13.4</v>
      </c>
      <c r="I72" s="109">
        <f>H72*F72</f>
        <v>4924.2655000000004</v>
      </c>
      <c r="J72" s="59"/>
      <c r="K72" s="20"/>
    </row>
    <row r="73" spans="1:11" s="21" customFormat="1" x14ac:dyDescent="0.25">
      <c r="A73" s="131">
        <f>IF(G73&lt;&gt;"",1+MAX($A$11:A72),"")</f>
        <v>39</v>
      </c>
      <c r="B73" s="87"/>
      <c r="C73" s="97" t="s">
        <v>125</v>
      </c>
      <c r="D73" s="98">
        <f>16.27*2.5</f>
        <v>40.674999999999997</v>
      </c>
      <c r="E73" s="107">
        <v>0.1</v>
      </c>
      <c r="F73" s="106">
        <f t="shared" si="9"/>
        <v>44.7425</v>
      </c>
      <c r="G73" s="102" t="s">
        <v>81</v>
      </c>
      <c r="H73" s="85">
        <v>13.4</v>
      </c>
      <c r="I73" s="109">
        <f>H73*F73</f>
        <v>599.54949999999997</v>
      </c>
      <c r="J73" s="59"/>
      <c r="K73" s="20"/>
    </row>
    <row r="74" spans="1:11" s="21" customFormat="1" x14ac:dyDescent="0.25">
      <c r="A74" s="131" t="str">
        <f>IF(G74&lt;&gt;"",1+MAX($A$11:A73),"")</f>
        <v/>
      </c>
      <c r="B74" s="87"/>
      <c r="C74" s="97"/>
      <c r="D74" s="100"/>
      <c r="E74" s="84"/>
      <c r="F74" s="106"/>
      <c r="G74" s="99"/>
      <c r="H74" s="85"/>
      <c r="I74" s="135"/>
      <c r="J74" s="59"/>
      <c r="K74" s="20"/>
    </row>
    <row r="75" spans="1:11" s="21" customFormat="1" x14ac:dyDescent="0.25">
      <c r="A75" s="131">
        <f>IF(G75&lt;&gt;"",1+MAX($A$11:A74),"")</f>
        <v>40</v>
      </c>
      <c r="B75" s="87"/>
      <c r="C75" s="97" t="s">
        <v>131</v>
      </c>
      <c r="D75" s="103">
        <v>264.5</v>
      </c>
      <c r="E75" s="107">
        <v>0.1</v>
      </c>
      <c r="F75" s="106">
        <f t="shared" si="9"/>
        <v>290.95000000000005</v>
      </c>
      <c r="G75" s="102" t="s">
        <v>82</v>
      </c>
      <c r="H75" s="85">
        <v>21.6</v>
      </c>
      <c r="I75" s="109">
        <f>H75*F75</f>
        <v>6284.5200000000013</v>
      </c>
      <c r="J75" s="59"/>
      <c r="K75" s="20"/>
    </row>
    <row r="76" spans="1:11" s="21" customFormat="1" x14ac:dyDescent="0.25">
      <c r="A76" s="131" t="str">
        <f>IF(G76&lt;&gt;"",1+MAX($A$11:A75),"")</f>
        <v/>
      </c>
      <c r="B76" s="87"/>
      <c r="C76" s="97"/>
      <c r="D76" s="100"/>
      <c r="E76" s="84"/>
      <c r="F76" s="77"/>
      <c r="G76" s="99"/>
      <c r="H76" s="85"/>
      <c r="I76" s="135"/>
      <c r="J76" s="59"/>
      <c r="K76" s="20"/>
    </row>
    <row r="77" spans="1:11" s="21" customFormat="1" x14ac:dyDescent="0.2">
      <c r="A77" s="127"/>
      <c r="B77" s="11" t="s">
        <v>48</v>
      </c>
      <c r="C77" s="12" t="s">
        <v>49</v>
      </c>
      <c r="D77" s="128"/>
      <c r="E77" s="134"/>
      <c r="F77" s="134"/>
      <c r="G77" s="134"/>
      <c r="H77" s="134"/>
      <c r="I77" s="134"/>
      <c r="J77" s="53">
        <f>SUM(I78:I83)</f>
        <v>5408.9398000000001</v>
      </c>
      <c r="K77" s="20"/>
    </row>
    <row r="78" spans="1:11" s="21" customFormat="1" x14ac:dyDescent="0.25">
      <c r="A78" s="131" t="str">
        <f>IF(G78&lt;&gt;"",1+MAX($A$11:A77),"")</f>
        <v/>
      </c>
      <c r="B78" s="87"/>
      <c r="C78" s="89"/>
      <c r="D78" s="77"/>
      <c r="E78" s="84"/>
      <c r="F78" s="77"/>
      <c r="G78" s="38"/>
      <c r="H78" s="85"/>
      <c r="I78" s="135"/>
      <c r="J78" s="59"/>
      <c r="K78" s="20"/>
    </row>
    <row r="79" spans="1:11" s="21" customFormat="1" x14ac:dyDescent="0.25">
      <c r="A79" s="131" t="str">
        <f>IF(G79&lt;&gt;"",1+MAX($A$11:A78),"")</f>
        <v/>
      </c>
      <c r="B79" s="87"/>
      <c r="C79" s="113" t="s">
        <v>133</v>
      </c>
      <c r="D79" s="130"/>
      <c r="E79" s="107"/>
      <c r="F79" s="77"/>
      <c r="G79" s="130"/>
      <c r="H79" s="85"/>
      <c r="I79" s="109"/>
      <c r="J79" s="59"/>
      <c r="K79" s="20"/>
    </row>
    <row r="80" spans="1:11" s="21" customFormat="1" x14ac:dyDescent="0.25">
      <c r="A80" s="131">
        <f>IF(G80&lt;&gt;"",1+MAX($A$11:A79),"")</f>
        <v>41</v>
      </c>
      <c r="B80" s="87"/>
      <c r="C80" s="97" t="s">
        <v>134</v>
      </c>
      <c r="D80" s="103">
        <f>4*8</f>
        <v>32</v>
      </c>
      <c r="E80" s="107">
        <v>0.1</v>
      </c>
      <c r="F80" s="106">
        <f t="shared" ref="F80:F82" si="10">D80*(1+E80)</f>
        <v>35.200000000000003</v>
      </c>
      <c r="G80" s="102" t="s">
        <v>82</v>
      </c>
      <c r="H80" s="85">
        <v>41.5</v>
      </c>
      <c r="I80" s="109">
        <f>H80*F80</f>
        <v>1460.8000000000002</v>
      </c>
      <c r="J80" s="59"/>
      <c r="K80" s="20"/>
    </row>
    <row r="81" spans="1:18" s="21" customFormat="1" x14ac:dyDescent="0.25">
      <c r="A81" s="131">
        <f>IF(G81&lt;&gt;"",1+MAX($A$11:A80),"")</f>
        <v>42</v>
      </c>
      <c r="B81" s="87"/>
      <c r="C81" s="97" t="s">
        <v>145</v>
      </c>
      <c r="D81" s="103">
        <v>30.39</v>
      </c>
      <c r="E81" s="107">
        <v>0.1</v>
      </c>
      <c r="F81" s="106">
        <f t="shared" si="10"/>
        <v>33.429000000000002</v>
      </c>
      <c r="G81" s="102" t="s">
        <v>82</v>
      </c>
      <c r="H81" s="85">
        <v>45.4</v>
      </c>
      <c r="I81" s="109">
        <f t="shared" ref="I81:I82" si="11">H81*F81</f>
        <v>1517.6766</v>
      </c>
      <c r="J81" s="114"/>
      <c r="K81" s="20"/>
    </row>
    <row r="82" spans="1:18" s="21" customFormat="1" x14ac:dyDescent="0.25">
      <c r="A82" s="131">
        <f>IF(G82&lt;&gt;"",1+MAX($A$11:A81),"")</f>
        <v>43</v>
      </c>
      <c r="B82" s="87"/>
      <c r="C82" s="97" t="s">
        <v>341</v>
      </c>
      <c r="D82" s="103">
        <v>42.82</v>
      </c>
      <c r="E82" s="107">
        <v>0.1</v>
      </c>
      <c r="F82" s="106">
        <f t="shared" si="10"/>
        <v>47.102000000000004</v>
      </c>
      <c r="G82" s="102" t="s">
        <v>82</v>
      </c>
      <c r="H82" s="85">
        <v>51.6</v>
      </c>
      <c r="I82" s="109">
        <f t="shared" si="11"/>
        <v>2430.4632000000001</v>
      </c>
      <c r="J82" s="114"/>
      <c r="K82" s="20"/>
    </row>
    <row r="83" spans="1:18" s="21" customFormat="1" x14ac:dyDescent="0.25">
      <c r="A83" s="131" t="str">
        <f>IF(G83&lt;&gt;"",1+MAX($A$11:A82),"")</f>
        <v/>
      </c>
      <c r="B83" s="87"/>
      <c r="C83" s="97"/>
      <c r="D83" s="103"/>
      <c r="E83" s="107"/>
      <c r="F83" s="130"/>
      <c r="G83" s="97"/>
      <c r="H83" s="85"/>
      <c r="I83" s="109"/>
      <c r="J83" s="59"/>
      <c r="K83" s="20"/>
    </row>
    <row r="84" spans="1:18" s="21" customFormat="1" x14ac:dyDescent="0.2">
      <c r="A84" s="127"/>
      <c r="B84" s="11" t="s">
        <v>50</v>
      </c>
      <c r="C84" s="12" t="s">
        <v>51</v>
      </c>
      <c r="D84" s="128"/>
      <c r="E84" s="134"/>
      <c r="F84" s="134"/>
      <c r="G84" s="134"/>
      <c r="H84" s="134"/>
      <c r="I84" s="134"/>
      <c r="J84" s="53">
        <f>SUM(I85:I112)</f>
        <v>105552.10380000001</v>
      </c>
      <c r="K84" s="20"/>
    </row>
    <row r="85" spans="1:18" s="21" customFormat="1" x14ac:dyDescent="0.25">
      <c r="A85" s="131" t="str">
        <f>IF(G85&lt;&gt;"",1+MAX($A$11:A84),"")</f>
        <v/>
      </c>
      <c r="B85" s="87"/>
      <c r="C85" s="90"/>
      <c r="D85" s="77"/>
      <c r="E85" s="107"/>
      <c r="F85" s="106"/>
      <c r="G85" s="39"/>
      <c r="H85" s="108"/>
      <c r="I85" s="109"/>
      <c r="J85" s="59"/>
      <c r="K85" s="20"/>
    </row>
    <row r="86" spans="1:18" s="21" customFormat="1" x14ac:dyDescent="0.25">
      <c r="A86" s="131" t="str">
        <f>IF(G86&lt;&gt;"",1+MAX($A$11:A85),"")</f>
        <v/>
      </c>
      <c r="B86" s="87"/>
      <c r="C86" s="101" t="s">
        <v>135</v>
      </c>
      <c r="D86" s="103"/>
      <c r="E86" s="107"/>
      <c r="F86" s="106"/>
      <c r="G86" s="38"/>
      <c r="H86" s="85"/>
      <c r="I86" s="109"/>
      <c r="J86" s="59"/>
      <c r="K86" s="20"/>
    </row>
    <row r="87" spans="1:18" s="21" customFormat="1" x14ac:dyDescent="0.25">
      <c r="A87" s="131">
        <f>IF(G87&lt;&gt;"",1+MAX($A$11:A86),"")</f>
        <v>44</v>
      </c>
      <c r="B87" s="87"/>
      <c r="C87" s="97" t="s">
        <v>136</v>
      </c>
      <c r="D87" s="103">
        <v>620.04</v>
      </c>
      <c r="E87" s="107">
        <v>0.1</v>
      </c>
      <c r="F87" s="106">
        <f t="shared" ref="F87:F108" si="12">D87*(1+E87)</f>
        <v>682.04399999999998</v>
      </c>
      <c r="G87" s="102" t="s">
        <v>82</v>
      </c>
      <c r="H87" s="85">
        <v>19.5</v>
      </c>
      <c r="I87" s="109">
        <f t="shared" ref="I87:I96" si="13">H87*F87</f>
        <v>13299.858</v>
      </c>
      <c r="J87" s="59"/>
      <c r="K87" s="20"/>
    </row>
    <row r="88" spans="1:18" s="21" customFormat="1" x14ac:dyDescent="0.25">
      <c r="A88" s="131">
        <f>IF(G88&lt;&gt;"",1+MAX($A$11:A87),"")</f>
        <v>45</v>
      </c>
      <c r="B88" s="87"/>
      <c r="C88" s="97" t="s">
        <v>137</v>
      </c>
      <c r="D88" s="103">
        <v>157.66</v>
      </c>
      <c r="E88" s="107">
        <v>0.1</v>
      </c>
      <c r="F88" s="106">
        <f t="shared" si="12"/>
        <v>173.42600000000002</v>
      </c>
      <c r="G88" s="102" t="s">
        <v>82</v>
      </c>
      <c r="H88" s="85">
        <v>19.5</v>
      </c>
      <c r="I88" s="109">
        <f t="shared" si="13"/>
        <v>3381.8070000000002</v>
      </c>
      <c r="J88" s="59"/>
      <c r="K88" s="20"/>
    </row>
    <row r="89" spans="1:18" s="21" customFormat="1" x14ac:dyDescent="0.25">
      <c r="A89" s="131">
        <f>IF(G89&lt;&gt;"",1+MAX($A$11:A88),"")</f>
        <v>46</v>
      </c>
      <c r="B89" s="87"/>
      <c r="C89" s="97" t="s">
        <v>138</v>
      </c>
      <c r="D89" s="103">
        <v>22.79</v>
      </c>
      <c r="E89" s="107">
        <v>0.1</v>
      </c>
      <c r="F89" s="106">
        <f t="shared" si="12"/>
        <v>25.069000000000003</v>
      </c>
      <c r="G89" s="102" t="s">
        <v>82</v>
      </c>
      <c r="H89" s="85">
        <v>19.5</v>
      </c>
      <c r="I89" s="109">
        <f t="shared" si="13"/>
        <v>488.84550000000007</v>
      </c>
      <c r="J89" s="59"/>
      <c r="K89" s="20"/>
    </row>
    <row r="90" spans="1:18" s="21" customFormat="1" x14ac:dyDescent="0.25">
      <c r="A90" s="131">
        <f>IF(G90&lt;&gt;"",1+MAX($A$11:A89),"")</f>
        <v>47</v>
      </c>
      <c r="B90" s="87"/>
      <c r="C90" s="97" t="s">
        <v>139</v>
      </c>
      <c r="D90" s="103">
        <v>116.85</v>
      </c>
      <c r="E90" s="107">
        <v>0.1</v>
      </c>
      <c r="F90" s="106">
        <f t="shared" si="12"/>
        <v>128.535</v>
      </c>
      <c r="G90" s="102" t="s">
        <v>82</v>
      </c>
      <c r="H90" s="85">
        <v>25.4</v>
      </c>
      <c r="I90" s="109">
        <f t="shared" si="13"/>
        <v>3264.7889999999998</v>
      </c>
      <c r="J90" s="59"/>
      <c r="K90" s="20"/>
    </row>
    <row r="91" spans="1:18" s="21" customFormat="1" x14ac:dyDescent="0.25">
      <c r="A91" s="131">
        <f>IF(G91&lt;&gt;"",1+MAX($A$11:A90),"")</f>
        <v>48</v>
      </c>
      <c r="B91" s="87"/>
      <c r="C91" s="97" t="s">
        <v>140</v>
      </c>
      <c r="D91" s="103">
        <v>34.14</v>
      </c>
      <c r="E91" s="107">
        <v>0.1</v>
      </c>
      <c r="F91" s="106">
        <f t="shared" si="12"/>
        <v>37.554000000000002</v>
      </c>
      <c r="G91" s="102" t="s">
        <v>82</v>
      </c>
      <c r="H91" s="85">
        <v>24.1</v>
      </c>
      <c r="I91" s="109">
        <f t="shared" si="13"/>
        <v>905.05140000000006</v>
      </c>
      <c r="J91" s="59"/>
      <c r="K91" s="20"/>
    </row>
    <row r="92" spans="1:18" s="2" customFormat="1" x14ac:dyDescent="0.2">
      <c r="A92" s="131">
        <f>IF(G92&lt;&gt;"",1+MAX($A$11:A91),"")</f>
        <v>49</v>
      </c>
      <c r="C92" s="97" t="s">
        <v>141</v>
      </c>
      <c r="D92" s="103">
        <v>151.02000000000001</v>
      </c>
      <c r="E92" s="107">
        <v>0.1</v>
      </c>
      <c r="F92" s="106">
        <f t="shared" si="12"/>
        <v>166.12200000000001</v>
      </c>
      <c r="G92" s="102" t="s">
        <v>82</v>
      </c>
      <c r="H92" s="85">
        <v>24.1</v>
      </c>
      <c r="I92" s="109">
        <f t="shared" si="13"/>
        <v>4003.5402000000004</v>
      </c>
      <c r="K92" s="3"/>
      <c r="L92" s="3"/>
      <c r="M92" s="3"/>
      <c r="N92" s="3"/>
      <c r="O92" s="3"/>
      <c r="P92" s="3"/>
      <c r="Q92" s="3"/>
      <c r="R92" s="3"/>
    </row>
    <row r="93" spans="1:18" s="2" customFormat="1" x14ac:dyDescent="0.2">
      <c r="A93" s="131">
        <f>IF(G93&lt;&gt;"",1+MAX($A$11:A92),"")</f>
        <v>50</v>
      </c>
      <c r="C93" s="97" t="s">
        <v>142</v>
      </c>
      <c r="D93" s="103">
        <v>78.36</v>
      </c>
      <c r="E93" s="107">
        <v>0.1</v>
      </c>
      <c r="F93" s="106">
        <f t="shared" si="12"/>
        <v>86.196000000000012</v>
      </c>
      <c r="G93" s="102" t="s">
        <v>82</v>
      </c>
      <c r="H93" s="85">
        <v>11.5</v>
      </c>
      <c r="I93" s="109">
        <f t="shared" si="13"/>
        <v>991.25400000000013</v>
      </c>
      <c r="K93" s="3"/>
      <c r="L93" s="3"/>
      <c r="M93" s="3"/>
      <c r="N93" s="3"/>
      <c r="O93" s="3"/>
      <c r="P93" s="3"/>
      <c r="Q93" s="3"/>
      <c r="R93" s="3"/>
    </row>
    <row r="94" spans="1:18" s="2" customFormat="1" x14ac:dyDescent="0.2">
      <c r="A94" s="131">
        <f>IF(G94&lt;&gt;"",1+MAX($A$11:A93),"")</f>
        <v>51</v>
      </c>
      <c r="C94" s="97" t="s">
        <v>143</v>
      </c>
      <c r="D94" s="103">
        <v>107.67</v>
      </c>
      <c r="E94" s="107">
        <v>0.1</v>
      </c>
      <c r="F94" s="106">
        <f t="shared" si="12"/>
        <v>118.43700000000001</v>
      </c>
      <c r="G94" s="102" t="s">
        <v>82</v>
      </c>
      <c r="H94" s="85">
        <v>14.5</v>
      </c>
      <c r="I94" s="109">
        <f t="shared" si="13"/>
        <v>1717.3365000000001</v>
      </c>
      <c r="K94" s="3"/>
      <c r="L94" s="3"/>
      <c r="M94" s="3"/>
      <c r="N94" s="3"/>
      <c r="O94" s="3"/>
      <c r="P94" s="3"/>
      <c r="Q94" s="3"/>
      <c r="R94" s="3"/>
    </row>
    <row r="95" spans="1:18" s="2" customFormat="1" x14ac:dyDescent="0.2">
      <c r="A95" s="131">
        <f>IF(G95&lt;&gt;"",1+MAX($A$11:A94),"")</f>
        <v>52</v>
      </c>
      <c r="C95" s="97" t="s">
        <v>144</v>
      </c>
      <c r="D95" s="103">
        <v>73.8</v>
      </c>
      <c r="E95" s="107">
        <v>0.1</v>
      </c>
      <c r="F95" s="106">
        <f t="shared" si="12"/>
        <v>81.180000000000007</v>
      </c>
      <c r="G95" s="102" t="s">
        <v>82</v>
      </c>
      <c r="H95" s="85">
        <v>8.5</v>
      </c>
      <c r="I95" s="109">
        <f t="shared" si="13"/>
        <v>690.03000000000009</v>
      </c>
      <c r="K95" s="3"/>
      <c r="L95" s="3"/>
      <c r="M95" s="3"/>
      <c r="N95" s="3"/>
      <c r="O95" s="3"/>
      <c r="P95" s="3"/>
      <c r="Q95" s="3"/>
      <c r="R95" s="3"/>
    </row>
    <row r="96" spans="1:18" s="2" customFormat="1" x14ac:dyDescent="0.2">
      <c r="A96" s="131">
        <f>IF(G96&lt;&gt;"",1+MAX($A$11:A95),"")</f>
        <v>53</v>
      </c>
      <c r="C96" s="97" t="s">
        <v>154</v>
      </c>
      <c r="D96" s="103">
        <v>125.41</v>
      </c>
      <c r="E96" s="107">
        <v>0.1</v>
      </c>
      <c r="F96" s="106">
        <f t="shared" si="12"/>
        <v>137.95099999999999</v>
      </c>
      <c r="G96" s="102" t="s">
        <v>81</v>
      </c>
      <c r="H96" s="85">
        <v>3.6</v>
      </c>
      <c r="I96" s="109">
        <f t="shared" si="13"/>
        <v>496.62360000000001</v>
      </c>
      <c r="K96" s="3"/>
      <c r="L96" s="3"/>
      <c r="M96" s="3"/>
      <c r="N96" s="3"/>
      <c r="O96" s="3"/>
      <c r="P96" s="3"/>
      <c r="Q96" s="3"/>
      <c r="R96" s="3"/>
    </row>
    <row r="97" spans="1:18" s="2" customFormat="1" x14ac:dyDescent="0.2">
      <c r="A97" s="131" t="str">
        <f>IF(G97&lt;&gt;"",1+MAX($A$11:A96),"")</f>
        <v/>
      </c>
      <c r="C97" s="97"/>
      <c r="D97" s="103"/>
      <c r="E97" s="107"/>
      <c r="F97" s="106"/>
      <c r="G97" s="102"/>
      <c r="H97" s="85"/>
      <c r="I97" s="109"/>
      <c r="K97" s="3"/>
      <c r="L97" s="3"/>
      <c r="M97" s="3"/>
      <c r="N97" s="3"/>
      <c r="O97" s="3"/>
      <c r="P97" s="3"/>
      <c r="Q97" s="3"/>
      <c r="R97" s="3"/>
    </row>
    <row r="98" spans="1:18" s="2" customFormat="1" x14ac:dyDescent="0.2">
      <c r="A98" s="131" t="str">
        <f>IF(G98&lt;&gt;"",1+MAX($A$11:A97),"")</f>
        <v/>
      </c>
      <c r="C98" s="91" t="s">
        <v>146</v>
      </c>
      <c r="E98" s="107"/>
      <c r="F98" s="106"/>
      <c r="H98" s="85"/>
      <c r="I98" s="109"/>
      <c r="K98" s="3"/>
      <c r="L98" s="3"/>
      <c r="M98" s="3"/>
      <c r="N98" s="3"/>
      <c r="O98" s="3"/>
      <c r="P98" s="3"/>
      <c r="Q98" s="3"/>
      <c r="R98" s="3"/>
    </row>
    <row r="99" spans="1:18" s="2" customFormat="1" x14ac:dyDescent="0.2">
      <c r="A99" s="131">
        <f>IF(G99&lt;&gt;"",1+MAX($A$11:A98),"")</f>
        <v>54</v>
      </c>
      <c r="C99" s="97" t="s">
        <v>147</v>
      </c>
      <c r="D99" s="103">
        <f>238.54*9.5</f>
        <v>2266.13</v>
      </c>
      <c r="E99" s="107">
        <v>0.1</v>
      </c>
      <c r="F99" s="106">
        <f t="shared" si="12"/>
        <v>2492.7430000000004</v>
      </c>
      <c r="G99" s="102" t="s">
        <v>81</v>
      </c>
      <c r="H99" s="85">
        <v>2.8</v>
      </c>
      <c r="I99" s="109">
        <f t="shared" ref="I99:I100" si="14">H99*F99</f>
        <v>6979.6804000000011</v>
      </c>
      <c r="K99" s="3"/>
      <c r="L99" s="3"/>
      <c r="M99" s="3"/>
      <c r="N99" s="3"/>
      <c r="O99" s="3"/>
      <c r="P99" s="3"/>
      <c r="Q99" s="3"/>
      <c r="R99" s="3"/>
    </row>
    <row r="100" spans="1:18" s="2" customFormat="1" x14ac:dyDescent="0.2">
      <c r="A100" s="131">
        <f>IF(G100&lt;&gt;"",1+MAX($A$11:A99),"")</f>
        <v>55</v>
      </c>
      <c r="C100" s="97" t="s">
        <v>148</v>
      </c>
      <c r="D100" s="103">
        <f>16*9.5</f>
        <v>152</v>
      </c>
      <c r="E100" s="107">
        <v>0.1</v>
      </c>
      <c r="F100" s="106">
        <f t="shared" si="12"/>
        <v>167.20000000000002</v>
      </c>
      <c r="G100" s="102" t="s">
        <v>82</v>
      </c>
      <c r="H100" s="85">
        <v>21.6</v>
      </c>
      <c r="I100" s="109">
        <f t="shared" si="14"/>
        <v>3611.5200000000004</v>
      </c>
      <c r="K100" s="3"/>
      <c r="L100" s="3"/>
      <c r="M100" s="3"/>
      <c r="N100" s="3"/>
      <c r="O100" s="3"/>
      <c r="P100" s="3"/>
      <c r="Q100" s="3"/>
      <c r="R100" s="3"/>
    </row>
    <row r="101" spans="1:18" s="2" customFormat="1" x14ac:dyDescent="0.2">
      <c r="A101" s="131" t="str">
        <f>IF(G101&lt;&gt;"",1+MAX($A$11:A100),"")</f>
        <v/>
      </c>
      <c r="E101" s="107"/>
      <c r="F101" s="106"/>
      <c r="H101" s="85"/>
      <c r="I101" s="109"/>
      <c r="K101" s="3"/>
      <c r="L101" s="3"/>
      <c r="M101" s="3"/>
      <c r="N101" s="3"/>
      <c r="O101" s="3"/>
      <c r="P101" s="3"/>
      <c r="Q101" s="3"/>
      <c r="R101" s="3"/>
    </row>
    <row r="102" spans="1:18" s="2" customFormat="1" x14ac:dyDescent="0.2">
      <c r="A102" s="131" t="str">
        <f>IF(G102&lt;&gt;"",1+MAX($A$11:A101),"")</f>
        <v/>
      </c>
      <c r="C102" s="91" t="s">
        <v>149</v>
      </c>
      <c r="E102" s="107"/>
      <c r="F102" s="106"/>
      <c r="H102" s="85"/>
      <c r="I102" s="109"/>
      <c r="K102" s="3"/>
      <c r="L102" s="3"/>
      <c r="M102" s="3"/>
      <c r="N102" s="3"/>
      <c r="O102" s="3"/>
      <c r="P102" s="3"/>
      <c r="Q102" s="3"/>
      <c r="R102" s="3"/>
    </row>
    <row r="103" spans="1:18" s="2" customFormat="1" x14ac:dyDescent="0.2">
      <c r="A103" s="131">
        <f>IF(G103&lt;&gt;"",1+MAX($A$11:A102),"")</f>
        <v>56</v>
      </c>
      <c r="C103" s="97" t="s">
        <v>150</v>
      </c>
      <c r="D103" s="103">
        <v>4182.92</v>
      </c>
      <c r="E103" s="107">
        <v>0.1</v>
      </c>
      <c r="F103" s="106">
        <f t="shared" si="12"/>
        <v>4601.2120000000004</v>
      </c>
      <c r="G103" s="102" t="s">
        <v>81</v>
      </c>
      <c r="H103" s="85">
        <v>3.4</v>
      </c>
      <c r="I103" s="109">
        <f t="shared" ref="I103" si="15">H103*F103</f>
        <v>15644.120800000001</v>
      </c>
      <c r="K103" s="3"/>
      <c r="L103" s="3"/>
      <c r="M103" s="3"/>
      <c r="N103" s="3"/>
      <c r="O103" s="3"/>
      <c r="P103" s="3"/>
      <c r="Q103" s="3"/>
      <c r="R103" s="3"/>
    </row>
    <row r="104" spans="1:18" s="2" customFormat="1" x14ac:dyDescent="0.2">
      <c r="A104" s="131">
        <f>IF(G104&lt;&gt;"",1+MAX($A$11:A103),"")</f>
        <v>57</v>
      </c>
      <c r="C104" s="2" t="s">
        <v>311</v>
      </c>
      <c r="D104" s="103">
        <v>4182.92</v>
      </c>
      <c r="E104" s="107">
        <v>0.1</v>
      </c>
      <c r="F104" s="106">
        <f t="shared" si="12"/>
        <v>4601.2120000000004</v>
      </c>
      <c r="G104" s="102" t="s">
        <v>81</v>
      </c>
      <c r="H104" s="85">
        <v>3.6</v>
      </c>
      <c r="I104" s="109">
        <f>H104*F104</f>
        <v>16564.363200000003</v>
      </c>
      <c r="K104" s="3"/>
      <c r="L104" s="3"/>
      <c r="M104" s="3"/>
      <c r="N104" s="3"/>
      <c r="O104" s="3"/>
      <c r="P104" s="3"/>
      <c r="Q104" s="3"/>
      <c r="R104" s="3"/>
    </row>
    <row r="105" spans="1:18" s="2" customFormat="1" x14ac:dyDescent="0.2">
      <c r="A105" s="131" t="str">
        <f>IF(G105&lt;&gt;"",1+MAX($A$11:A104),"")</f>
        <v/>
      </c>
      <c r="E105" s="107"/>
      <c r="F105" s="106"/>
      <c r="H105" s="85"/>
      <c r="I105" s="109"/>
      <c r="K105" s="3"/>
      <c r="L105" s="3"/>
      <c r="M105" s="3"/>
      <c r="N105" s="3"/>
      <c r="O105" s="3"/>
      <c r="P105" s="3"/>
      <c r="Q105" s="3"/>
      <c r="R105" s="3"/>
    </row>
    <row r="106" spans="1:18" s="2" customFormat="1" x14ac:dyDescent="0.2">
      <c r="A106" s="131" t="str">
        <f>IF(G106&lt;&gt;"",1+MAX($A$11:A105),"")</f>
        <v/>
      </c>
      <c r="C106" s="91" t="s">
        <v>151</v>
      </c>
      <c r="E106" s="107"/>
      <c r="F106" s="106"/>
      <c r="H106" s="85"/>
      <c r="I106" s="109"/>
      <c r="K106" s="3"/>
      <c r="L106" s="3"/>
      <c r="M106" s="3"/>
      <c r="N106" s="3"/>
      <c r="O106" s="3"/>
      <c r="P106" s="3"/>
      <c r="Q106" s="3"/>
      <c r="R106" s="3"/>
    </row>
    <row r="107" spans="1:18" s="2" customFormat="1" x14ac:dyDescent="0.2">
      <c r="A107" s="131">
        <f>IF(G107&lt;&gt;"",1+MAX($A$11:A106),"")</f>
        <v>58</v>
      </c>
      <c r="C107" s="97" t="s">
        <v>152</v>
      </c>
      <c r="D107" s="103">
        <v>1271.17</v>
      </c>
      <c r="E107" s="107">
        <v>0.1</v>
      </c>
      <c r="F107" s="106">
        <f t="shared" si="12"/>
        <v>1398.2870000000003</v>
      </c>
      <c r="G107" s="102" t="s">
        <v>81</v>
      </c>
      <c r="H107" s="85">
        <v>3.6</v>
      </c>
      <c r="I107" s="109">
        <f t="shared" ref="I107:I108" si="16">H107*F107</f>
        <v>5033.8332000000009</v>
      </c>
      <c r="K107" s="3"/>
      <c r="L107" s="3"/>
      <c r="M107" s="3"/>
      <c r="N107" s="3"/>
      <c r="O107" s="3"/>
      <c r="P107" s="3"/>
      <c r="Q107" s="3"/>
      <c r="R107" s="3"/>
    </row>
    <row r="108" spans="1:18" s="2" customFormat="1" x14ac:dyDescent="0.2">
      <c r="A108" s="131">
        <f>IF(G108&lt;&gt;"",1+MAX($A$11:A107),"")</f>
        <v>59</v>
      </c>
      <c r="C108" s="97" t="s">
        <v>153</v>
      </c>
      <c r="D108" s="103">
        <v>1286.95</v>
      </c>
      <c r="E108" s="107">
        <v>0.1</v>
      </c>
      <c r="F108" s="106">
        <f t="shared" si="12"/>
        <v>1415.6450000000002</v>
      </c>
      <c r="G108" s="102" t="s">
        <v>81</v>
      </c>
      <c r="H108" s="85">
        <v>3.8</v>
      </c>
      <c r="I108" s="109">
        <f t="shared" si="16"/>
        <v>5379.4510000000009</v>
      </c>
      <c r="K108" s="3"/>
      <c r="L108" s="3"/>
      <c r="M108" s="3"/>
      <c r="N108" s="3"/>
      <c r="O108" s="3"/>
      <c r="P108" s="3"/>
      <c r="Q108" s="3"/>
      <c r="R108" s="3"/>
    </row>
    <row r="109" spans="1:18" s="2" customFormat="1" x14ac:dyDescent="0.2">
      <c r="A109" s="131" t="str">
        <f>IF(G109&lt;&gt;"",1+MAX($A$11:A108),"")</f>
        <v/>
      </c>
      <c r="C109" s="97"/>
      <c r="D109" s="103"/>
      <c r="E109" s="107"/>
      <c r="F109" s="106"/>
      <c r="G109" s="102"/>
      <c r="H109" s="85"/>
      <c r="I109" s="109"/>
      <c r="K109" s="3"/>
      <c r="L109" s="3"/>
      <c r="M109" s="3"/>
      <c r="N109" s="3"/>
      <c r="O109" s="3"/>
      <c r="P109" s="3"/>
      <c r="Q109" s="3"/>
      <c r="R109" s="3"/>
    </row>
    <row r="110" spans="1:18" s="2" customFormat="1" x14ac:dyDescent="0.2">
      <c r="A110" s="131" t="str">
        <f>IF(G110&lt;&gt;"",1+MAX($A$11:A109),"")</f>
        <v/>
      </c>
      <c r="C110" s="101" t="s">
        <v>310</v>
      </c>
      <c r="D110" s="103"/>
      <c r="E110" s="107"/>
      <c r="F110" s="106"/>
      <c r="G110" s="102"/>
      <c r="H110" s="85"/>
      <c r="I110" s="109"/>
      <c r="K110" s="3"/>
      <c r="L110" s="3"/>
      <c r="M110" s="3"/>
      <c r="N110" s="3"/>
      <c r="O110" s="3"/>
      <c r="P110" s="3"/>
      <c r="Q110" s="3"/>
      <c r="R110" s="3"/>
    </row>
    <row r="111" spans="1:18" s="2" customFormat="1" ht="31.5" x14ac:dyDescent="0.2">
      <c r="A111" s="131">
        <f>IF(G111&lt;&gt;"",1+MAX($A$11:A110),"")</f>
        <v>60</v>
      </c>
      <c r="C111" s="126" t="s">
        <v>309</v>
      </c>
      <c r="D111" s="2">
        <v>70</v>
      </c>
      <c r="E111" s="107">
        <v>0</v>
      </c>
      <c r="F111" s="77">
        <v>70</v>
      </c>
      <c r="G111" s="123" t="s">
        <v>160</v>
      </c>
      <c r="H111" s="85">
        <v>330</v>
      </c>
      <c r="I111" s="109">
        <f t="shared" ref="I111" si="17">H111*F111</f>
        <v>23100</v>
      </c>
      <c r="K111" s="3"/>
      <c r="L111" s="3"/>
      <c r="M111" s="3"/>
      <c r="N111" s="3"/>
      <c r="O111" s="3"/>
      <c r="P111" s="3"/>
      <c r="Q111" s="3"/>
      <c r="R111" s="3"/>
    </row>
    <row r="112" spans="1:18" s="2" customFormat="1" x14ac:dyDescent="0.2">
      <c r="A112" s="131" t="str">
        <f>IF(G112&lt;&gt;"",1+MAX($A$11:A111),"")</f>
        <v/>
      </c>
      <c r="E112" s="84"/>
      <c r="F112" s="77"/>
      <c r="H112" s="85"/>
      <c r="K112" s="3"/>
      <c r="L112" s="3"/>
      <c r="M112" s="3"/>
      <c r="N112" s="3"/>
      <c r="O112" s="3"/>
      <c r="P112" s="3"/>
      <c r="Q112" s="3"/>
      <c r="R112" s="3"/>
    </row>
    <row r="113" spans="1:10" x14ac:dyDescent="0.2">
      <c r="A113" s="127"/>
      <c r="B113" s="11" t="s">
        <v>52</v>
      </c>
      <c r="C113" s="12" t="s">
        <v>53</v>
      </c>
      <c r="D113" s="128"/>
      <c r="E113" s="134"/>
      <c r="F113" s="134"/>
      <c r="G113" s="134"/>
      <c r="H113" s="134"/>
      <c r="I113" s="134"/>
      <c r="J113" s="53">
        <f>SUM(I114:I135)</f>
        <v>22200.710400000004</v>
      </c>
    </row>
    <row r="114" spans="1:10" x14ac:dyDescent="0.2">
      <c r="A114" s="131" t="str">
        <f>IF(G114&lt;&gt;"",1+MAX($A$11:A113),"")</f>
        <v/>
      </c>
      <c r="B114" s="26"/>
      <c r="C114" s="92"/>
      <c r="D114" s="4"/>
      <c r="E114" s="107"/>
      <c r="F114" s="106"/>
      <c r="H114" s="108"/>
      <c r="I114" s="109"/>
      <c r="J114" s="72"/>
    </row>
    <row r="115" spans="1:10" x14ac:dyDescent="0.2">
      <c r="A115" s="131" t="str">
        <f>IF(G115&lt;&gt;"",1+MAX($A$11:A114),"")</f>
        <v/>
      </c>
      <c r="B115" s="26"/>
      <c r="C115" s="148" t="s">
        <v>161</v>
      </c>
      <c r="D115" s="124"/>
      <c r="E115" s="124"/>
      <c r="F115" s="106"/>
      <c r="G115" s="124"/>
      <c r="H115" s="72"/>
      <c r="I115" s="109"/>
      <c r="J115" s="72"/>
    </row>
    <row r="116" spans="1:10" x14ac:dyDescent="0.2">
      <c r="A116" s="131">
        <f>IF(G116&lt;&gt;"",1+MAX($A$11:A115),"")</f>
        <v>61</v>
      </c>
      <c r="B116" s="26"/>
      <c r="C116" s="126" t="s">
        <v>162</v>
      </c>
      <c r="D116" s="144">
        <v>142.47999999999999</v>
      </c>
      <c r="E116" s="138">
        <v>0.1</v>
      </c>
      <c r="F116" s="106">
        <f t="shared" ref="F116:F134" si="18">D116*(1+E116)</f>
        <v>156.72800000000001</v>
      </c>
      <c r="G116" s="133" t="s">
        <v>82</v>
      </c>
      <c r="H116" s="85">
        <v>14</v>
      </c>
      <c r="I116" s="109">
        <f t="shared" ref="I116:I134" si="19">H116*F116</f>
        <v>2194.192</v>
      </c>
      <c r="J116" s="72"/>
    </row>
    <row r="117" spans="1:10" x14ac:dyDescent="0.2">
      <c r="A117" s="131">
        <f>IF(G117&lt;&gt;"",1+MAX($A$11:A116),"")</f>
        <v>62</v>
      </c>
      <c r="B117" s="10"/>
      <c r="C117" s="126" t="s">
        <v>163</v>
      </c>
      <c r="D117" s="144">
        <v>52</v>
      </c>
      <c r="E117" s="138">
        <v>0.1</v>
      </c>
      <c r="F117" s="106">
        <f t="shared" si="18"/>
        <v>57.2</v>
      </c>
      <c r="G117" s="133" t="s">
        <v>82</v>
      </c>
      <c r="H117" s="85">
        <v>14</v>
      </c>
      <c r="I117" s="109">
        <f t="shared" si="19"/>
        <v>800.80000000000007</v>
      </c>
      <c r="J117" s="72"/>
    </row>
    <row r="118" spans="1:10" x14ac:dyDescent="0.2">
      <c r="A118" s="131">
        <f>IF(G118&lt;&gt;"",1+MAX($A$11:A117),"")</f>
        <v>63</v>
      </c>
      <c r="C118" s="126" t="s">
        <v>164</v>
      </c>
      <c r="D118" s="144">
        <v>52</v>
      </c>
      <c r="E118" s="138">
        <v>0.1</v>
      </c>
      <c r="F118" s="106">
        <f t="shared" si="18"/>
        <v>57.2</v>
      </c>
      <c r="G118" s="133" t="s">
        <v>82</v>
      </c>
      <c r="H118" s="85">
        <v>4.5</v>
      </c>
      <c r="I118" s="109">
        <f t="shared" si="19"/>
        <v>257.40000000000003</v>
      </c>
      <c r="J118" s="72"/>
    </row>
    <row r="119" spans="1:10" x14ac:dyDescent="0.2">
      <c r="A119" s="131">
        <f>IF(G119&lt;&gt;"",1+MAX($A$11:A118),"")</f>
        <v>64</v>
      </c>
      <c r="C119" s="126" t="s">
        <v>165</v>
      </c>
      <c r="D119" s="144">
        <v>118</v>
      </c>
      <c r="E119" s="138">
        <v>0.1</v>
      </c>
      <c r="F119" s="106">
        <f t="shared" si="18"/>
        <v>129.80000000000001</v>
      </c>
      <c r="G119" s="133" t="s">
        <v>82</v>
      </c>
      <c r="H119" s="85">
        <v>12.4</v>
      </c>
      <c r="I119" s="109">
        <f t="shared" si="19"/>
        <v>1609.5200000000002</v>
      </c>
      <c r="J119" s="72"/>
    </row>
    <row r="120" spans="1:10" x14ac:dyDescent="0.2">
      <c r="A120" s="131">
        <f>IF(G120&lt;&gt;"",1+MAX($A$11:A119),"")</f>
        <v>65</v>
      </c>
      <c r="C120" s="126" t="s">
        <v>166</v>
      </c>
      <c r="D120" s="144">
        <v>118</v>
      </c>
      <c r="E120" s="138">
        <v>0.1</v>
      </c>
      <c r="F120" s="106">
        <f t="shared" si="18"/>
        <v>129.80000000000001</v>
      </c>
      <c r="G120" s="133" t="s">
        <v>82</v>
      </c>
      <c r="H120" s="85">
        <v>13.5</v>
      </c>
      <c r="I120" s="109">
        <f t="shared" si="19"/>
        <v>1752.3000000000002</v>
      </c>
    </row>
    <row r="121" spans="1:10" x14ac:dyDescent="0.2">
      <c r="A121" s="131">
        <f>IF(G121&lt;&gt;"",1+MAX($A$11:A120),"")</f>
        <v>66</v>
      </c>
      <c r="C121" s="126" t="s">
        <v>167</v>
      </c>
      <c r="D121" s="144">
        <v>118</v>
      </c>
      <c r="E121" s="138">
        <v>0.1</v>
      </c>
      <c r="F121" s="106">
        <f t="shared" si="18"/>
        <v>129.80000000000001</v>
      </c>
      <c r="G121" s="133" t="s">
        <v>82</v>
      </c>
      <c r="H121" s="85">
        <v>5.4</v>
      </c>
      <c r="I121" s="109">
        <f t="shared" si="19"/>
        <v>700.92000000000007</v>
      </c>
    </row>
    <row r="122" spans="1:10" x14ac:dyDescent="0.2">
      <c r="A122" s="131">
        <f>IF(G122&lt;&gt;"",1+MAX($A$11:A121),"")</f>
        <v>67</v>
      </c>
      <c r="C122" s="126" t="s">
        <v>320</v>
      </c>
      <c r="D122" s="144">
        <v>1260.5999999999999</v>
      </c>
      <c r="E122" s="138">
        <v>0.1</v>
      </c>
      <c r="F122" s="106">
        <f t="shared" si="18"/>
        <v>1386.66</v>
      </c>
      <c r="G122" s="133" t="s">
        <v>81</v>
      </c>
      <c r="H122" s="85">
        <v>3.9</v>
      </c>
      <c r="I122" s="109">
        <f t="shared" si="19"/>
        <v>5407.9740000000002</v>
      </c>
    </row>
    <row r="123" spans="1:10" x14ac:dyDescent="0.2">
      <c r="A123" s="131">
        <f>IF(G123&lt;&gt;"",1+MAX($A$11:A122),"")</f>
        <v>68</v>
      </c>
      <c r="C123" s="126" t="s">
        <v>321</v>
      </c>
      <c r="D123" s="144">
        <v>1260.5999999999999</v>
      </c>
      <c r="E123" s="138">
        <v>0.1</v>
      </c>
      <c r="F123" s="106">
        <f t="shared" si="18"/>
        <v>1386.66</v>
      </c>
      <c r="G123" s="133" t="s">
        <v>81</v>
      </c>
      <c r="H123" s="85">
        <v>2.2000000000000002</v>
      </c>
      <c r="I123" s="109">
        <f t="shared" si="19"/>
        <v>3050.6520000000005</v>
      </c>
    </row>
    <row r="124" spans="1:10" x14ac:dyDescent="0.2">
      <c r="A124" s="131">
        <f>IF(G124&lt;&gt;"",1+MAX($A$11:A123),"")</f>
        <v>69</v>
      </c>
      <c r="C124" s="97" t="s">
        <v>93</v>
      </c>
      <c r="D124" s="103">
        <v>139.56</v>
      </c>
      <c r="E124" s="107">
        <v>0.1</v>
      </c>
      <c r="F124" s="106">
        <f>D124*(1+E124)</f>
        <v>153.51600000000002</v>
      </c>
      <c r="G124" s="102" t="s">
        <v>82</v>
      </c>
      <c r="H124" s="85">
        <v>11.4</v>
      </c>
      <c r="I124" s="109">
        <f>H124*F124</f>
        <v>1750.0824000000002</v>
      </c>
    </row>
    <row r="125" spans="1:10" x14ac:dyDescent="0.2">
      <c r="A125" s="131" t="str">
        <f>IF(G125&lt;&gt;"",1+MAX($A$11:A124),"")</f>
        <v/>
      </c>
      <c r="C125" s="97"/>
      <c r="D125" s="103"/>
      <c r="E125" s="107"/>
      <c r="F125" s="106"/>
      <c r="G125" s="102"/>
      <c r="H125" s="85"/>
      <c r="I125" s="109"/>
    </row>
    <row r="126" spans="1:10" x14ac:dyDescent="0.2">
      <c r="A126" s="131" t="str">
        <f>IF(G126&lt;&gt;"",1+MAX($A$11:A125),"")</f>
        <v/>
      </c>
      <c r="C126" s="142" t="s">
        <v>315</v>
      </c>
      <c r="D126" s="144"/>
      <c r="E126" s="138"/>
      <c r="F126" s="106"/>
      <c r="G126" s="133"/>
      <c r="H126" s="85"/>
      <c r="I126" s="109"/>
    </row>
    <row r="127" spans="1:10" x14ac:dyDescent="0.2">
      <c r="A127" s="131">
        <f>IF(G127&lt;&gt;"",1+MAX($A$11:A126),"")</f>
        <v>70</v>
      </c>
      <c r="C127" s="126" t="s">
        <v>316</v>
      </c>
      <c r="D127" s="144">
        <v>180</v>
      </c>
      <c r="E127" s="138">
        <v>0.1</v>
      </c>
      <c r="F127" s="106">
        <f t="shared" si="18"/>
        <v>198.00000000000003</v>
      </c>
      <c r="G127" s="133" t="s">
        <v>81</v>
      </c>
      <c r="H127" s="85">
        <v>3.4</v>
      </c>
      <c r="I127" s="109">
        <f t="shared" si="19"/>
        <v>673.2</v>
      </c>
    </row>
    <row r="128" spans="1:10" x14ac:dyDescent="0.2">
      <c r="A128" s="131">
        <f>IF(G128&lt;&gt;"",1+MAX($A$11:A127),"")</f>
        <v>71</v>
      </c>
      <c r="C128" s="126" t="s">
        <v>317</v>
      </c>
      <c r="D128" s="144">
        <v>180</v>
      </c>
      <c r="E128" s="138">
        <v>0.1</v>
      </c>
      <c r="F128" s="106">
        <f t="shared" si="18"/>
        <v>198.00000000000003</v>
      </c>
      <c r="G128" s="133" t="s">
        <v>81</v>
      </c>
      <c r="H128" s="85">
        <v>3.4</v>
      </c>
      <c r="I128" s="109">
        <f t="shared" si="19"/>
        <v>673.2</v>
      </c>
    </row>
    <row r="129" spans="1:10" x14ac:dyDescent="0.2">
      <c r="A129" s="131">
        <f>IF(G129&lt;&gt;"",1+MAX($A$11:A128),"")</f>
        <v>72</v>
      </c>
      <c r="C129" s="126" t="s">
        <v>318</v>
      </c>
      <c r="D129" s="144">
        <v>109</v>
      </c>
      <c r="E129" s="138">
        <v>0.1</v>
      </c>
      <c r="F129" s="106">
        <f t="shared" si="18"/>
        <v>119.9</v>
      </c>
      <c r="G129" s="133" t="s">
        <v>81</v>
      </c>
      <c r="H129" s="85">
        <v>5.2</v>
      </c>
      <c r="I129" s="109">
        <f t="shared" si="19"/>
        <v>623.48</v>
      </c>
    </row>
    <row r="130" spans="1:10" x14ac:dyDescent="0.2">
      <c r="A130" s="131">
        <f>IF(G130&lt;&gt;"",1+MAX($A$11:A129),"")</f>
        <v>73</v>
      </c>
      <c r="C130" s="126" t="s">
        <v>319</v>
      </c>
      <c r="D130" s="144">
        <v>109</v>
      </c>
      <c r="E130" s="138">
        <v>0.1</v>
      </c>
      <c r="F130" s="106">
        <f t="shared" si="18"/>
        <v>119.9</v>
      </c>
      <c r="G130" s="133" t="s">
        <v>81</v>
      </c>
      <c r="H130" s="85">
        <v>2.1</v>
      </c>
      <c r="I130" s="109">
        <f t="shared" si="19"/>
        <v>251.79000000000002</v>
      </c>
    </row>
    <row r="131" spans="1:10" x14ac:dyDescent="0.2">
      <c r="A131" s="131" t="str">
        <f>IF(G131&lt;&gt;"",1+MAX($A$11:A130),"")</f>
        <v/>
      </c>
      <c r="C131" s="126"/>
      <c r="D131" s="144"/>
      <c r="E131" s="138"/>
      <c r="F131" s="106"/>
      <c r="G131" s="133"/>
      <c r="H131" s="85"/>
      <c r="I131" s="109"/>
    </row>
    <row r="132" spans="1:10" x14ac:dyDescent="0.2">
      <c r="A132" s="131" t="str">
        <f>IF(G132&lt;&gt;"",1+MAX($A$11:A131),"")</f>
        <v/>
      </c>
      <c r="C132" s="142" t="s">
        <v>312</v>
      </c>
      <c r="D132" s="144"/>
      <c r="E132" s="138"/>
      <c r="F132" s="106"/>
      <c r="G132" s="133"/>
      <c r="H132" s="85"/>
      <c r="I132" s="109"/>
    </row>
    <row r="133" spans="1:10" x14ac:dyDescent="0.2">
      <c r="A133" s="131">
        <f>IF(G133&lt;&gt;"",1+MAX($A$11:A132),"")</f>
        <v>74</v>
      </c>
      <c r="C133" s="126" t="s">
        <v>313</v>
      </c>
      <c r="D133" s="144">
        <f>180*2</f>
        <v>360</v>
      </c>
      <c r="E133" s="138">
        <v>0.1</v>
      </c>
      <c r="F133" s="106">
        <f t="shared" si="18"/>
        <v>396.00000000000006</v>
      </c>
      <c r="G133" s="133" t="s">
        <v>81</v>
      </c>
      <c r="H133" s="85">
        <v>2.8</v>
      </c>
      <c r="I133" s="109">
        <f t="shared" si="19"/>
        <v>1108.8000000000002</v>
      </c>
    </row>
    <row r="134" spans="1:10" x14ac:dyDescent="0.2">
      <c r="A134" s="131">
        <f>IF(G134&lt;&gt;"",1+MAX($A$11:A133),"")</f>
        <v>75</v>
      </c>
      <c r="C134" s="6" t="s">
        <v>314</v>
      </c>
      <c r="D134" s="144">
        <f>180*2</f>
        <v>360</v>
      </c>
      <c r="E134" s="138">
        <v>0.1</v>
      </c>
      <c r="F134" s="106">
        <f t="shared" si="18"/>
        <v>396.00000000000006</v>
      </c>
      <c r="G134" s="133" t="s">
        <v>81</v>
      </c>
      <c r="H134" s="85">
        <v>3.4</v>
      </c>
      <c r="I134" s="109">
        <f t="shared" si="19"/>
        <v>1346.4</v>
      </c>
    </row>
    <row r="135" spans="1:10" x14ac:dyDescent="0.2">
      <c r="A135" s="131"/>
      <c r="D135" s="144"/>
      <c r="E135" s="138"/>
      <c r="F135" s="106"/>
      <c r="G135" s="133"/>
      <c r="H135" s="85"/>
      <c r="I135" s="109"/>
    </row>
    <row r="136" spans="1:10" x14ac:dyDescent="0.2">
      <c r="A136" s="127"/>
      <c r="B136" s="11" t="s">
        <v>54</v>
      </c>
      <c r="C136" s="12" t="s">
        <v>55</v>
      </c>
      <c r="D136" s="128"/>
      <c r="E136" s="134"/>
      <c r="F136" s="134"/>
      <c r="G136" s="134"/>
      <c r="H136" s="134"/>
      <c r="I136" s="134"/>
      <c r="J136" s="53">
        <f>SUM(I137:I162)</f>
        <v>70950</v>
      </c>
    </row>
    <row r="137" spans="1:10" x14ac:dyDescent="0.2">
      <c r="A137" s="131" t="str">
        <f>IF(G137&lt;&gt;"",1+MAX($A$11:A136),"")</f>
        <v/>
      </c>
      <c r="C137" s="97"/>
      <c r="D137" s="103"/>
      <c r="E137" s="107"/>
      <c r="F137" s="106"/>
      <c r="H137" s="108"/>
      <c r="I137" s="109"/>
    </row>
    <row r="138" spans="1:10" x14ac:dyDescent="0.25">
      <c r="A138" s="131" t="str">
        <f>IF(G138&lt;&gt;"",1+MAX($A$11:A137),"")</f>
        <v/>
      </c>
      <c r="C138" s="142" t="s">
        <v>168</v>
      </c>
      <c r="D138" s="143"/>
      <c r="E138" s="120"/>
      <c r="F138" s="120"/>
      <c r="G138" s="120"/>
      <c r="H138" s="120"/>
      <c r="I138" s="120"/>
    </row>
    <row r="139" spans="1:10" x14ac:dyDescent="0.25">
      <c r="A139" s="131"/>
      <c r="C139" s="142"/>
      <c r="D139" s="143"/>
      <c r="E139" s="120"/>
      <c r="F139" s="120"/>
      <c r="G139" s="120"/>
      <c r="H139" s="120"/>
      <c r="I139" s="120"/>
    </row>
    <row r="140" spans="1:10" x14ac:dyDescent="0.25">
      <c r="A140" s="131" t="str">
        <f>IF(G140&lt;&gt;"",1+MAX($A$11:A138),"")</f>
        <v/>
      </c>
      <c r="C140" s="145" t="s">
        <v>169</v>
      </c>
      <c r="D140" s="143"/>
      <c r="E140" s="120"/>
      <c r="F140" s="120"/>
      <c r="G140" s="120"/>
      <c r="H140" s="85"/>
      <c r="I140" s="120"/>
    </row>
    <row r="141" spans="1:10" x14ac:dyDescent="0.2">
      <c r="A141" s="131">
        <f>IF(G141&lt;&gt;"",1+MAX($A$11:A140),"")</f>
        <v>76</v>
      </c>
      <c r="C141" s="122" t="s">
        <v>338</v>
      </c>
      <c r="D141" s="119">
        <v>4</v>
      </c>
      <c r="E141" s="138">
        <v>0</v>
      </c>
      <c r="F141" s="119">
        <v>4</v>
      </c>
      <c r="G141" s="133" t="s">
        <v>40</v>
      </c>
      <c r="H141" s="85">
        <v>1900</v>
      </c>
      <c r="I141" s="109">
        <f t="shared" ref="I141:I142" si="20">H141*F141</f>
        <v>7600</v>
      </c>
    </row>
    <row r="142" spans="1:10" x14ac:dyDescent="0.2">
      <c r="A142" s="131">
        <f>IF(G142&lt;&gt;"",1+MAX($A$11:A141),"")</f>
        <v>77</v>
      </c>
      <c r="C142" s="122" t="s">
        <v>339</v>
      </c>
      <c r="D142" s="119">
        <v>1</v>
      </c>
      <c r="E142" s="138">
        <v>0</v>
      </c>
      <c r="F142" s="119">
        <v>1</v>
      </c>
      <c r="G142" s="133" t="s">
        <v>40</v>
      </c>
      <c r="H142" s="85">
        <v>1200</v>
      </c>
      <c r="I142" s="109">
        <f t="shared" si="20"/>
        <v>1200</v>
      </c>
    </row>
    <row r="143" spans="1:10" x14ac:dyDescent="0.2">
      <c r="A143" s="131">
        <f>IF(G143&lt;&gt;"",1+MAX($A$11:A142),"")</f>
        <v>78</v>
      </c>
      <c r="C143" s="122" t="s">
        <v>340</v>
      </c>
      <c r="D143" s="119">
        <v>1</v>
      </c>
      <c r="E143" s="138">
        <v>0</v>
      </c>
      <c r="F143" s="119">
        <v>1</v>
      </c>
      <c r="G143" s="133" t="s">
        <v>40</v>
      </c>
      <c r="H143" s="85">
        <v>950</v>
      </c>
      <c r="I143" s="109">
        <f>H143*F143</f>
        <v>950</v>
      </c>
    </row>
    <row r="144" spans="1:10" x14ac:dyDescent="0.2">
      <c r="A144" s="131"/>
      <c r="C144" s="122"/>
      <c r="D144" s="119"/>
      <c r="E144" s="138"/>
      <c r="F144" s="119"/>
      <c r="G144" s="133"/>
      <c r="H144" s="85"/>
      <c r="I144" s="135"/>
    </row>
    <row r="145" spans="1:9" x14ac:dyDescent="0.25">
      <c r="A145" s="131" t="str">
        <f>IF(G145&lt;&gt;"",1+MAX($A$11:A143),"")</f>
        <v/>
      </c>
      <c r="C145" s="118" t="s">
        <v>170</v>
      </c>
      <c r="D145" s="119"/>
      <c r="E145" s="138"/>
      <c r="F145" s="119"/>
      <c r="G145" s="120"/>
      <c r="H145" s="85"/>
      <c r="I145" s="135"/>
    </row>
    <row r="146" spans="1:9" x14ac:dyDescent="0.2">
      <c r="A146" s="131">
        <f>IF(G146&lt;&gt;"",1+MAX($A$11:A145),"")</f>
        <v>79</v>
      </c>
      <c r="C146" s="122" t="s">
        <v>333</v>
      </c>
      <c r="D146" s="119">
        <v>26</v>
      </c>
      <c r="E146" s="138">
        <v>0</v>
      </c>
      <c r="F146" s="119">
        <v>26</v>
      </c>
      <c r="G146" s="133" t="s">
        <v>40</v>
      </c>
      <c r="H146" s="85">
        <v>720</v>
      </c>
      <c r="I146" s="109">
        <f t="shared" ref="I146" si="21">H146*F146</f>
        <v>18720</v>
      </c>
    </row>
    <row r="147" spans="1:9" x14ac:dyDescent="0.2">
      <c r="A147" s="131">
        <f>IF(G147&lt;&gt;"",1+MAX($A$11:A146),"")</f>
        <v>80</v>
      </c>
      <c r="C147" s="122" t="s">
        <v>336</v>
      </c>
      <c r="D147" s="119">
        <v>7</v>
      </c>
      <c r="E147" s="138">
        <v>0</v>
      </c>
      <c r="F147" s="119">
        <v>7</v>
      </c>
      <c r="G147" s="133" t="s">
        <v>40</v>
      </c>
      <c r="H147" s="85">
        <v>850</v>
      </c>
      <c r="I147" s="109">
        <f t="shared" ref="I147:I150" si="22">H147*F147</f>
        <v>5950</v>
      </c>
    </row>
    <row r="148" spans="1:9" x14ac:dyDescent="0.2">
      <c r="A148" s="131">
        <f>IF(G148&lt;&gt;"",1+MAX($A$11:A147),"")</f>
        <v>81</v>
      </c>
      <c r="C148" s="122" t="s">
        <v>337</v>
      </c>
      <c r="D148" s="119">
        <v>3</v>
      </c>
      <c r="E148" s="138">
        <v>0</v>
      </c>
      <c r="F148" s="119">
        <v>1</v>
      </c>
      <c r="G148" s="133" t="s">
        <v>40</v>
      </c>
      <c r="H148" s="85">
        <v>720</v>
      </c>
      <c r="I148" s="109">
        <f t="shared" si="22"/>
        <v>720</v>
      </c>
    </row>
    <row r="149" spans="1:9" x14ac:dyDescent="0.2">
      <c r="A149" s="131">
        <f>IF(G149&lt;&gt;"",1+MAX($A$11:A148),"")</f>
        <v>82</v>
      </c>
      <c r="C149" s="122" t="s">
        <v>334</v>
      </c>
      <c r="D149" s="119">
        <v>7</v>
      </c>
      <c r="E149" s="138">
        <v>0</v>
      </c>
      <c r="F149" s="119">
        <v>7</v>
      </c>
      <c r="G149" s="133" t="s">
        <v>40</v>
      </c>
      <c r="H149" s="85">
        <v>750</v>
      </c>
      <c r="I149" s="109">
        <f t="shared" si="22"/>
        <v>5250</v>
      </c>
    </row>
    <row r="150" spans="1:9" x14ac:dyDescent="0.2">
      <c r="A150" s="131">
        <f>IF(G150&lt;&gt;"",1+MAX($A$11:A149),"")</f>
        <v>83</v>
      </c>
      <c r="C150" s="122" t="s">
        <v>335</v>
      </c>
      <c r="D150" s="119">
        <v>1</v>
      </c>
      <c r="E150" s="138">
        <v>0</v>
      </c>
      <c r="F150" s="119">
        <v>1</v>
      </c>
      <c r="G150" s="133" t="s">
        <v>40</v>
      </c>
      <c r="H150" s="85">
        <v>850</v>
      </c>
      <c r="I150" s="109">
        <f t="shared" si="22"/>
        <v>850</v>
      </c>
    </row>
    <row r="151" spans="1:9" x14ac:dyDescent="0.25">
      <c r="A151" s="131" t="str">
        <f>IF(G151&lt;&gt;"",1+MAX($A$11:A150),"")</f>
        <v/>
      </c>
      <c r="C151" s="124"/>
      <c r="D151" s="146"/>
      <c r="E151" s="138"/>
      <c r="F151" s="146"/>
      <c r="G151" s="120"/>
      <c r="H151" s="85"/>
      <c r="I151" s="135"/>
    </row>
    <row r="152" spans="1:9" x14ac:dyDescent="0.25">
      <c r="A152" s="131" t="str">
        <f>IF(G152&lt;&gt;"",1+MAX($A$11:A151),"")</f>
        <v/>
      </c>
      <c r="C152" s="148" t="s">
        <v>171</v>
      </c>
      <c r="D152" s="146"/>
      <c r="E152" s="138"/>
      <c r="F152" s="146"/>
      <c r="G152" s="120"/>
      <c r="H152" s="85"/>
      <c r="I152" s="135"/>
    </row>
    <row r="153" spans="1:9" x14ac:dyDescent="0.2">
      <c r="A153" s="131">
        <f>IF(G153&lt;&gt;"",1+MAX($A$11:A152),"")</f>
        <v>84</v>
      </c>
      <c r="C153" s="122" t="s">
        <v>328</v>
      </c>
      <c r="D153" s="119">
        <v>3</v>
      </c>
      <c r="E153" s="138">
        <v>0</v>
      </c>
      <c r="F153" s="119">
        <v>3</v>
      </c>
      <c r="G153" s="133" t="s">
        <v>40</v>
      </c>
      <c r="H153" s="85">
        <v>390</v>
      </c>
      <c r="I153" s="109">
        <f t="shared" ref="I153:I161" si="23">H153*F153</f>
        <v>1170</v>
      </c>
    </row>
    <row r="154" spans="1:9" x14ac:dyDescent="0.2">
      <c r="A154" s="131">
        <f>IF(G154&lt;&gt;"",1+MAX($A$11:A153),"")</f>
        <v>85</v>
      </c>
      <c r="C154" s="122" t="s">
        <v>172</v>
      </c>
      <c r="D154" s="119">
        <v>2</v>
      </c>
      <c r="E154" s="138">
        <v>0</v>
      </c>
      <c r="F154" s="119">
        <v>4</v>
      </c>
      <c r="G154" s="133" t="s">
        <v>40</v>
      </c>
      <c r="H154" s="85">
        <v>450</v>
      </c>
      <c r="I154" s="109">
        <f t="shared" si="23"/>
        <v>1800</v>
      </c>
    </row>
    <row r="155" spans="1:9" x14ac:dyDescent="0.2">
      <c r="A155" s="131">
        <f>IF(G155&lt;&gt;"",1+MAX($A$11:A154),"")</f>
        <v>86</v>
      </c>
      <c r="C155" s="122" t="s">
        <v>326</v>
      </c>
      <c r="D155" s="119">
        <v>3</v>
      </c>
      <c r="E155" s="138">
        <v>0</v>
      </c>
      <c r="F155" s="119">
        <v>4</v>
      </c>
      <c r="G155" s="133" t="s">
        <v>40</v>
      </c>
      <c r="H155" s="85">
        <v>450</v>
      </c>
      <c r="I155" s="109">
        <f t="shared" si="23"/>
        <v>1800</v>
      </c>
    </row>
    <row r="156" spans="1:9" x14ac:dyDescent="0.2">
      <c r="A156" s="131">
        <f>IF(G156&lt;&gt;"",1+MAX($A$11:A155),"")</f>
        <v>87</v>
      </c>
      <c r="C156" s="122" t="s">
        <v>329</v>
      </c>
      <c r="D156" s="119">
        <v>1</v>
      </c>
      <c r="E156" s="138">
        <v>0</v>
      </c>
      <c r="F156" s="119">
        <v>1</v>
      </c>
      <c r="G156" s="133" t="s">
        <v>40</v>
      </c>
      <c r="H156" s="85">
        <v>350</v>
      </c>
      <c r="I156" s="109">
        <f t="shared" si="23"/>
        <v>350</v>
      </c>
    </row>
    <row r="157" spans="1:9" x14ac:dyDescent="0.2">
      <c r="A157" s="131">
        <f>IF(G157&lt;&gt;"",1+MAX($A$11:A156),"")</f>
        <v>88</v>
      </c>
      <c r="C157" s="122" t="s">
        <v>325</v>
      </c>
      <c r="D157" s="119">
        <v>19</v>
      </c>
      <c r="E157" s="138">
        <v>0</v>
      </c>
      <c r="F157" s="119">
        <v>34</v>
      </c>
      <c r="G157" s="133" t="s">
        <v>40</v>
      </c>
      <c r="H157" s="85">
        <v>410</v>
      </c>
      <c r="I157" s="109">
        <f t="shared" si="23"/>
        <v>13940</v>
      </c>
    </row>
    <row r="158" spans="1:9" x14ac:dyDescent="0.2">
      <c r="A158" s="131">
        <f>IF(G158&lt;&gt;"",1+MAX($A$11:A157),"")</f>
        <v>89</v>
      </c>
      <c r="C158" s="122" t="s">
        <v>332</v>
      </c>
      <c r="D158" s="119">
        <v>14</v>
      </c>
      <c r="E158" s="138">
        <v>0</v>
      </c>
      <c r="F158" s="119">
        <v>15</v>
      </c>
      <c r="G158" s="133" t="s">
        <v>40</v>
      </c>
      <c r="H158" s="85">
        <v>410</v>
      </c>
      <c r="I158" s="109">
        <f t="shared" si="23"/>
        <v>6150</v>
      </c>
    </row>
    <row r="159" spans="1:9" x14ac:dyDescent="0.2">
      <c r="A159" s="131">
        <f>IF(G159&lt;&gt;"",1+MAX($A$11:A158),"")</f>
        <v>90</v>
      </c>
      <c r="C159" s="122" t="s">
        <v>327</v>
      </c>
      <c r="D159" s="119">
        <v>9</v>
      </c>
      <c r="E159" s="138">
        <v>0</v>
      </c>
      <c r="F159" s="119">
        <v>9</v>
      </c>
      <c r="G159" s="133" t="s">
        <v>40</v>
      </c>
      <c r="H159" s="85">
        <v>400</v>
      </c>
      <c r="I159" s="109">
        <f t="shared" si="23"/>
        <v>3600</v>
      </c>
    </row>
    <row r="160" spans="1:9" x14ac:dyDescent="0.2">
      <c r="A160" s="131">
        <f>IF(G160&lt;&gt;"",1+MAX($A$11:A159),"")</f>
        <v>91</v>
      </c>
      <c r="C160" s="122" t="s">
        <v>330</v>
      </c>
      <c r="D160" s="119">
        <v>1</v>
      </c>
      <c r="E160" s="138">
        <v>0</v>
      </c>
      <c r="F160" s="119">
        <v>1</v>
      </c>
      <c r="G160" s="133" t="s">
        <v>40</v>
      </c>
      <c r="H160" s="85">
        <v>300</v>
      </c>
      <c r="I160" s="109">
        <f t="shared" si="23"/>
        <v>300</v>
      </c>
    </row>
    <row r="161" spans="1:10" x14ac:dyDescent="0.2">
      <c r="A161" s="131">
        <f>IF(G161&lt;&gt;"",1+MAX($A$11:A160),"")</f>
        <v>92</v>
      </c>
      <c r="C161" s="122" t="s">
        <v>331</v>
      </c>
      <c r="D161" s="119">
        <v>2</v>
      </c>
      <c r="E161" s="138">
        <v>0</v>
      </c>
      <c r="F161" s="119">
        <v>2</v>
      </c>
      <c r="G161" s="133" t="s">
        <v>40</v>
      </c>
      <c r="H161" s="85">
        <v>300</v>
      </c>
      <c r="I161" s="109">
        <f t="shared" si="23"/>
        <v>600</v>
      </c>
    </row>
    <row r="162" spans="1:10" x14ac:dyDescent="0.2">
      <c r="A162" s="131" t="str">
        <f>IF(G162&lt;&gt;"",1+MAX($A$11:A161),"")</f>
        <v/>
      </c>
      <c r="C162" s="97"/>
      <c r="D162" s="103"/>
      <c r="E162" s="84"/>
      <c r="F162" s="77"/>
      <c r="G162" s="99"/>
      <c r="I162" s="95"/>
    </row>
    <row r="163" spans="1:10" x14ac:dyDescent="0.2">
      <c r="A163" s="127"/>
      <c r="B163" s="11" t="s">
        <v>57</v>
      </c>
      <c r="C163" s="12" t="s">
        <v>56</v>
      </c>
      <c r="D163" s="128"/>
      <c r="E163" s="134"/>
      <c r="F163" s="134"/>
      <c r="G163" s="134"/>
      <c r="H163" s="134"/>
      <c r="I163" s="134"/>
      <c r="J163" s="53">
        <f>SUM(I164:I227)</f>
        <v>312170.93659999996</v>
      </c>
    </row>
    <row r="164" spans="1:10" x14ac:dyDescent="0.2">
      <c r="A164" s="131" t="str">
        <f>IF(G164&lt;&gt;"",1+MAX($A$11:A163),"")</f>
        <v/>
      </c>
      <c r="C164" s="94"/>
      <c r="E164" s="107"/>
      <c r="F164" s="106"/>
      <c r="H164" s="108"/>
      <c r="I164" s="109"/>
    </row>
    <row r="165" spans="1:10" x14ac:dyDescent="0.2">
      <c r="A165" s="131" t="str">
        <f>IF(G165&lt;&gt;"",1+MAX($A$11:A164),"")</f>
        <v/>
      </c>
      <c r="C165" s="101" t="s">
        <v>73</v>
      </c>
      <c r="D165" s="98"/>
      <c r="E165" s="84"/>
      <c r="F165" s="106"/>
      <c r="G165" s="102"/>
      <c r="I165" s="95"/>
    </row>
    <row r="166" spans="1:10" x14ac:dyDescent="0.2">
      <c r="A166" s="131">
        <f>IF(G166&lt;&gt;"",1+MAX($A$11:A165),"")</f>
        <v>93</v>
      </c>
      <c r="C166" s="97" t="s">
        <v>92</v>
      </c>
      <c r="D166" s="103">
        <v>11</v>
      </c>
      <c r="E166" s="107">
        <v>0</v>
      </c>
      <c r="F166" s="106">
        <f t="shared" ref="F166:F172" si="24">D166*(1+E166)</f>
        <v>11</v>
      </c>
      <c r="G166" s="102" t="s">
        <v>40</v>
      </c>
      <c r="H166" s="85">
        <v>450</v>
      </c>
      <c r="I166" s="109">
        <f>H166*F166</f>
        <v>4950</v>
      </c>
    </row>
    <row r="167" spans="1:10" x14ac:dyDescent="0.2">
      <c r="A167" s="131">
        <f>IF(G167&lt;&gt;"",1+MAX($A$11:A166),"")</f>
        <v>94</v>
      </c>
      <c r="C167" s="97" t="s">
        <v>94</v>
      </c>
      <c r="D167" s="103">
        <v>1</v>
      </c>
      <c r="E167" s="107">
        <v>0</v>
      </c>
      <c r="F167" s="106">
        <f t="shared" si="24"/>
        <v>1</v>
      </c>
      <c r="G167" s="102" t="s">
        <v>40</v>
      </c>
      <c r="H167" s="85">
        <v>400</v>
      </c>
      <c r="I167" s="109">
        <f t="shared" ref="I167:I172" si="25">H167*F167</f>
        <v>400</v>
      </c>
    </row>
    <row r="168" spans="1:10" x14ac:dyDescent="0.2">
      <c r="A168" s="131">
        <f>IF(G168&lt;&gt;"",1+MAX($A$11:A167),"")</f>
        <v>95</v>
      </c>
      <c r="C168" s="97" t="s">
        <v>99</v>
      </c>
      <c r="D168" s="103">
        <v>1568.67</v>
      </c>
      <c r="E168" s="107">
        <v>0.1</v>
      </c>
      <c r="F168" s="106">
        <f t="shared" si="24"/>
        <v>1725.5370000000003</v>
      </c>
      <c r="G168" s="102" t="s">
        <v>81</v>
      </c>
      <c r="H168" s="85">
        <v>5.2</v>
      </c>
      <c r="I168" s="109">
        <f t="shared" si="25"/>
        <v>8972.7924000000021</v>
      </c>
    </row>
    <row r="169" spans="1:10" x14ac:dyDescent="0.2">
      <c r="A169" s="131">
        <f>IF(G169&lt;&gt;"",1+MAX($A$11:A168),"")</f>
        <v>96</v>
      </c>
      <c r="C169" s="97" t="s">
        <v>95</v>
      </c>
      <c r="D169" s="103">
        <v>1551.74</v>
      </c>
      <c r="E169" s="107">
        <v>0.1</v>
      </c>
      <c r="F169" s="106">
        <f t="shared" si="24"/>
        <v>1706.9140000000002</v>
      </c>
      <c r="G169" s="102" t="s">
        <v>81</v>
      </c>
      <c r="H169" s="85">
        <v>9.5</v>
      </c>
      <c r="I169" s="109">
        <f t="shared" si="25"/>
        <v>16215.683000000003</v>
      </c>
    </row>
    <row r="170" spans="1:10" x14ac:dyDescent="0.2">
      <c r="A170" s="131">
        <f>IF(G170&lt;&gt;"",1+MAX($A$11:A169),"")</f>
        <v>97</v>
      </c>
      <c r="C170" s="97" t="s">
        <v>96</v>
      </c>
      <c r="D170" s="103">
        <v>5</v>
      </c>
      <c r="E170" s="107">
        <v>0</v>
      </c>
      <c r="F170" s="106">
        <f t="shared" si="24"/>
        <v>5</v>
      </c>
      <c r="G170" s="102" t="s">
        <v>40</v>
      </c>
      <c r="H170" s="85">
        <v>11</v>
      </c>
      <c r="I170" s="109">
        <f t="shared" si="25"/>
        <v>55</v>
      </c>
    </row>
    <row r="171" spans="1:10" x14ac:dyDescent="0.2">
      <c r="A171" s="131">
        <f>IF(G171&lt;&gt;"",1+MAX($A$11:A170),"")</f>
        <v>98</v>
      </c>
      <c r="C171" s="97" t="s">
        <v>97</v>
      </c>
      <c r="D171" s="103">
        <v>156.37</v>
      </c>
      <c r="E171" s="107">
        <v>0.1</v>
      </c>
      <c r="F171" s="106">
        <f t="shared" si="24"/>
        <v>172.00700000000001</v>
      </c>
      <c r="G171" s="102" t="s">
        <v>81</v>
      </c>
      <c r="H171" s="85">
        <v>6.5</v>
      </c>
      <c r="I171" s="109">
        <f t="shared" si="25"/>
        <v>1118.0454999999999</v>
      </c>
    </row>
    <row r="172" spans="1:10" x14ac:dyDescent="0.2">
      <c r="A172" s="131">
        <f>IF(G172&lt;&gt;"",1+MAX($A$11:A171),"")</f>
        <v>99</v>
      </c>
      <c r="C172" s="97" t="s">
        <v>98</v>
      </c>
      <c r="D172" s="103">
        <v>6.97</v>
      </c>
      <c r="E172" s="107">
        <v>0.1</v>
      </c>
      <c r="F172" s="106">
        <f t="shared" si="24"/>
        <v>7.6670000000000007</v>
      </c>
      <c r="G172" s="102" t="s">
        <v>82</v>
      </c>
      <c r="H172" s="85">
        <v>65</v>
      </c>
      <c r="I172" s="109">
        <f t="shared" si="25"/>
        <v>498.35500000000002</v>
      </c>
    </row>
    <row r="173" spans="1:10" x14ac:dyDescent="0.2">
      <c r="A173" s="131" t="str">
        <f>IF(G173&lt;&gt;"",1+MAX($A$11:A172),"")</f>
        <v/>
      </c>
      <c r="C173" s="97"/>
      <c r="D173" s="98"/>
      <c r="E173" s="84"/>
      <c r="F173" s="77"/>
      <c r="G173" s="102"/>
      <c r="H173" s="85"/>
      <c r="I173" s="95"/>
    </row>
    <row r="174" spans="1:10" x14ac:dyDescent="0.2">
      <c r="A174" s="131" t="str">
        <f>IF(G174&lt;&gt;"",1+MAX($A$11:A173),"")</f>
        <v/>
      </c>
      <c r="C174" s="101" t="s">
        <v>74</v>
      </c>
      <c r="D174" s="98"/>
      <c r="E174" s="84"/>
      <c r="F174" s="77"/>
      <c r="G174" s="102"/>
      <c r="H174" s="85"/>
      <c r="I174" s="95"/>
    </row>
    <row r="175" spans="1:10" x14ac:dyDescent="0.2">
      <c r="A175" s="131">
        <f>IF(G175&lt;&gt;"",1+MAX($A$11:A174),"")</f>
        <v>100</v>
      </c>
      <c r="C175" s="126" t="s">
        <v>177</v>
      </c>
      <c r="D175" s="143">
        <v>5250</v>
      </c>
      <c r="E175" s="138">
        <v>0.1</v>
      </c>
      <c r="F175" s="137">
        <v>5775.0000000000009</v>
      </c>
      <c r="G175" s="133" t="s">
        <v>81</v>
      </c>
      <c r="H175" s="85">
        <v>2.5</v>
      </c>
      <c r="I175" s="109">
        <f t="shared" ref="I175:I176" si="26">H175*F175</f>
        <v>14437.500000000002</v>
      </c>
    </row>
    <row r="176" spans="1:10" x14ac:dyDescent="0.2">
      <c r="A176" s="131">
        <f>IF(G176&lt;&gt;"",1+MAX($A$11:A175),"")</f>
        <v>101</v>
      </c>
      <c r="C176" s="124" t="s">
        <v>178</v>
      </c>
      <c r="D176" s="143">
        <v>5250</v>
      </c>
      <c r="E176" s="138">
        <v>0.1</v>
      </c>
      <c r="F176" s="137">
        <v>5775.0000000000009</v>
      </c>
      <c r="G176" s="133" t="s">
        <v>81</v>
      </c>
      <c r="H176" s="85">
        <v>4.2</v>
      </c>
      <c r="I176" s="109">
        <f t="shared" si="26"/>
        <v>24255.000000000004</v>
      </c>
    </row>
    <row r="177" spans="1:9" x14ac:dyDescent="0.2">
      <c r="A177" s="131" t="str">
        <f>IF(G177&lt;&gt;"",1+MAX($A$11:A176),"")</f>
        <v/>
      </c>
      <c r="C177" s="94"/>
      <c r="F177" s="77"/>
      <c r="H177" s="85"/>
    </row>
    <row r="178" spans="1:9" hidden="1" x14ac:dyDescent="0.2">
      <c r="A178" s="131" t="str">
        <f>IF(G178&lt;&gt;"",1+MAX($A$11:A177),"")</f>
        <v/>
      </c>
      <c r="D178" s="104"/>
      <c r="E178" s="84"/>
      <c r="F178" s="77"/>
      <c r="H178" s="85"/>
      <c r="I178" s="95"/>
    </row>
    <row r="179" spans="1:9" x14ac:dyDescent="0.2">
      <c r="A179" s="131" t="str">
        <f>IF(G179&lt;&gt;"",1+MAX($A$11:A178),"")</f>
        <v/>
      </c>
      <c r="C179" s="101" t="s">
        <v>75</v>
      </c>
      <c r="D179" s="103"/>
      <c r="E179" s="84"/>
      <c r="F179" s="77"/>
      <c r="G179" s="99"/>
      <c r="H179" s="85"/>
      <c r="I179" s="95"/>
    </row>
    <row r="180" spans="1:9" x14ac:dyDescent="0.2">
      <c r="A180" s="131">
        <f>IF(G180&lt;&gt;"",1+MAX($A$11:A179),"")</f>
        <v>102</v>
      </c>
      <c r="C180" s="126" t="s">
        <v>173</v>
      </c>
      <c r="D180" s="143">
        <v>1943</v>
      </c>
      <c r="E180" s="138">
        <v>0.1</v>
      </c>
      <c r="F180" s="137">
        <v>2137.3000000000002</v>
      </c>
      <c r="G180" s="133" t="s">
        <v>81</v>
      </c>
      <c r="H180" s="85">
        <v>11.5</v>
      </c>
      <c r="I180" s="109">
        <f t="shared" ref="I180:I183" si="27">H180*F180</f>
        <v>24578.95</v>
      </c>
    </row>
    <row r="181" spans="1:9" x14ac:dyDescent="0.2">
      <c r="A181" s="131">
        <f>IF(G181&lt;&gt;"",1+MAX($A$11:A180),"")</f>
        <v>103</v>
      </c>
      <c r="C181" s="126" t="s">
        <v>174</v>
      </c>
      <c r="D181" s="143">
        <v>2439</v>
      </c>
      <c r="E181" s="138">
        <v>0.1</v>
      </c>
      <c r="F181" s="137">
        <v>2682.9</v>
      </c>
      <c r="G181" s="133" t="s">
        <v>81</v>
      </c>
      <c r="H181" s="85">
        <v>10.5</v>
      </c>
      <c r="I181" s="109">
        <f t="shared" si="27"/>
        <v>28170.45</v>
      </c>
    </row>
    <row r="182" spans="1:9" x14ac:dyDescent="0.2">
      <c r="A182" s="131">
        <f>IF(G182&lt;&gt;"",1+MAX($A$11:A181),"")</f>
        <v>104</v>
      </c>
      <c r="C182" s="126" t="s">
        <v>175</v>
      </c>
      <c r="D182" s="143">
        <v>756</v>
      </c>
      <c r="E182" s="138">
        <v>0.1</v>
      </c>
      <c r="F182" s="137">
        <v>831.6</v>
      </c>
      <c r="G182" s="133" t="s">
        <v>81</v>
      </c>
      <c r="H182" s="85">
        <v>12.4</v>
      </c>
      <c r="I182" s="109">
        <f t="shared" si="27"/>
        <v>10311.84</v>
      </c>
    </row>
    <row r="183" spans="1:9" x14ac:dyDescent="0.2">
      <c r="A183" s="131">
        <f>IF(G183&lt;&gt;"",1+MAX($A$11:A182),"")</f>
        <v>105</v>
      </c>
      <c r="C183" s="126" t="s">
        <v>176</v>
      </c>
      <c r="D183" s="143">
        <v>387</v>
      </c>
      <c r="E183" s="138">
        <v>0.1</v>
      </c>
      <c r="F183" s="137">
        <v>425.70000000000005</v>
      </c>
      <c r="G183" s="133" t="s">
        <v>81</v>
      </c>
      <c r="H183" s="85">
        <v>13.5</v>
      </c>
      <c r="I183" s="109">
        <f t="shared" si="27"/>
        <v>5746.9500000000007</v>
      </c>
    </row>
    <row r="184" spans="1:9" x14ac:dyDescent="0.2">
      <c r="A184" s="131" t="str">
        <f>IF(G184&lt;&gt;"",1+MAX($A$11:A183),"")</f>
        <v/>
      </c>
      <c r="F184" s="77"/>
      <c r="H184" s="85"/>
    </row>
    <row r="185" spans="1:9" x14ac:dyDescent="0.2">
      <c r="A185" s="131" t="str">
        <f>IF(G185&lt;&gt;"",1+MAX($A$11:A184),"")</f>
        <v/>
      </c>
      <c r="C185" s="94" t="s">
        <v>76</v>
      </c>
      <c r="D185" s="93"/>
      <c r="E185" s="84"/>
      <c r="F185" s="77"/>
      <c r="H185" s="85"/>
      <c r="I185" s="95"/>
    </row>
    <row r="186" spans="1:9" x14ac:dyDescent="0.2">
      <c r="A186" s="131" t="str">
        <f>IF(G186&lt;&gt;"",1+MAX($A$11:A185),"")</f>
        <v/>
      </c>
      <c r="C186" s="94"/>
      <c r="D186" s="93"/>
      <c r="E186" s="84"/>
      <c r="F186" s="77"/>
      <c r="I186" s="95"/>
    </row>
    <row r="187" spans="1:9" x14ac:dyDescent="0.25">
      <c r="A187" s="131" t="str">
        <f>IF(G187&lt;&gt;"",1+MAX($A$11:A186),"")</f>
        <v/>
      </c>
      <c r="C187" s="145" t="s">
        <v>179</v>
      </c>
      <c r="D187" s="143"/>
      <c r="E187" s="120"/>
      <c r="F187" s="137"/>
      <c r="G187" s="120"/>
      <c r="H187" s="85"/>
      <c r="I187" s="135"/>
    </row>
    <row r="188" spans="1:9" x14ac:dyDescent="0.2">
      <c r="A188" s="131">
        <f>IF(G188&lt;&gt;"",1+MAX($A$11:A187),"")</f>
        <v>106</v>
      </c>
      <c r="C188" s="126" t="s">
        <v>180</v>
      </c>
      <c r="D188" s="143">
        <v>13547</v>
      </c>
      <c r="E188" s="138">
        <v>0.1</v>
      </c>
      <c r="F188" s="137">
        <v>14901.7</v>
      </c>
      <c r="G188" s="133" t="s">
        <v>81</v>
      </c>
      <c r="H188" s="85">
        <v>2.5</v>
      </c>
      <c r="I188" s="109">
        <f t="shared" ref="I188" si="28">H188*F188</f>
        <v>37254.25</v>
      </c>
    </row>
    <row r="189" spans="1:9" x14ac:dyDescent="0.2">
      <c r="A189" s="131"/>
      <c r="C189" s="126"/>
      <c r="D189" s="143"/>
      <c r="E189" s="138"/>
      <c r="F189" s="137"/>
      <c r="G189" s="133"/>
      <c r="H189" s="85"/>
      <c r="I189" s="135"/>
    </row>
    <row r="190" spans="1:9" x14ac:dyDescent="0.25">
      <c r="A190" s="131" t="str">
        <f>IF(G190&lt;&gt;"",1+MAX($A$11:A188),"")</f>
        <v/>
      </c>
      <c r="C190" s="145" t="s">
        <v>181</v>
      </c>
      <c r="D190" s="143"/>
      <c r="E190" s="120"/>
      <c r="F190" s="137"/>
      <c r="G190" s="120"/>
      <c r="H190" s="85"/>
      <c r="I190" s="135"/>
    </row>
    <row r="191" spans="1:9" x14ac:dyDescent="0.2">
      <c r="A191" s="131">
        <f>IF(G191&lt;&gt;"",1+MAX($A$11:A190),"")</f>
        <v>107</v>
      </c>
      <c r="C191" s="126" t="s">
        <v>182</v>
      </c>
      <c r="D191" s="143">
        <v>707</v>
      </c>
      <c r="E191" s="138">
        <v>0</v>
      </c>
      <c r="F191" s="137">
        <v>707</v>
      </c>
      <c r="G191" s="133" t="s">
        <v>82</v>
      </c>
      <c r="H191" s="85">
        <v>6.5</v>
      </c>
      <c r="I191" s="109">
        <f t="shared" ref="I191:I194" si="29">H191*F191</f>
        <v>4595.5</v>
      </c>
    </row>
    <row r="192" spans="1:9" x14ac:dyDescent="0.2">
      <c r="A192" s="131">
        <f>IF(G192&lt;&gt;"",1+MAX($A$11:A191),"")</f>
        <v>108</v>
      </c>
      <c r="C192" s="126" t="s">
        <v>183</v>
      </c>
      <c r="D192" s="143">
        <v>744</v>
      </c>
      <c r="E192" s="138">
        <v>0</v>
      </c>
      <c r="F192" s="137">
        <v>744</v>
      </c>
      <c r="G192" s="133" t="s">
        <v>82</v>
      </c>
      <c r="H192" s="85">
        <v>6.5</v>
      </c>
      <c r="I192" s="109">
        <f t="shared" si="29"/>
        <v>4836</v>
      </c>
    </row>
    <row r="193" spans="1:9" x14ac:dyDescent="0.2">
      <c r="A193" s="131">
        <f>IF(G193&lt;&gt;"",1+MAX($A$11:A192),"")</f>
        <v>109</v>
      </c>
      <c r="C193" s="126" t="s">
        <v>184</v>
      </c>
      <c r="D193" s="143">
        <v>307</v>
      </c>
      <c r="E193" s="138">
        <v>0</v>
      </c>
      <c r="F193" s="137">
        <v>307</v>
      </c>
      <c r="G193" s="133" t="s">
        <v>82</v>
      </c>
      <c r="H193" s="85">
        <v>7.2</v>
      </c>
      <c r="I193" s="109">
        <f t="shared" si="29"/>
        <v>2210.4</v>
      </c>
    </row>
    <row r="194" spans="1:9" x14ac:dyDescent="0.2">
      <c r="A194" s="131">
        <f>IF(G194&lt;&gt;"",1+MAX($A$11:A193),"")</f>
        <v>110</v>
      </c>
      <c r="C194" s="126" t="s">
        <v>185</v>
      </c>
      <c r="D194" s="143">
        <v>1758</v>
      </c>
      <c r="E194" s="138">
        <v>0</v>
      </c>
      <c r="F194" s="137">
        <v>1758</v>
      </c>
      <c r="G194" s="133" t="s">
        <v>82</v>
      </c>
      <c r="H194" s="85">
        <v>8.1</v>
      </c>
      <c r="I194" s="109">
        <f t="shared" si="29"/>
        <v>14239.8</v>
      </c>
    </row>
    <row r="195" spans="1:9" x14ac:dyDescent="0.2">
      <c r="A195" s="131"/>
      <c r="C195" s="126"/>
      <c r="D195" s="143"/>
      <c r="E195" s="138"/>
      <c r="F195" s="137"/>
      <c r="G195" s="133"/>
      <c r="H195" s="85"/>
      <c r="I195" s="135"/>
    </row>
    <row r="196" spans="1:9" x14ac:dyDescent="0.25">
      <c r="A196" s="131" t="str">
        <f>IF(G196&lt;&gt;"",1+MAX($A$11:A194),"")</f>
        <v/>
      </c>
      <c r="C196" s="145" t="s">
        <v>186</v>
      </c>
      <c r="D196" s="143"/>
      <c r="E196" s="138"/>
      <c r="F196" s="137"/>
      <c r="G196" s="120"/>
      <c r="H196" s="85"/>
      <c r="I196" s="135"/>
    </row>
    <row r="197" spans="1:9" x14ac:dyDescent="0.2">
      <c r="A197" s="131">
        <f>IF(G197&lt;&gt;"",1+MAX($A$11:A196),"")</f>
        <v>111</v>
      </c>
      <c r="C197" s="126" t="s">
        <v>176</v>
      </c>
      <c r="D197" s="143">
        <v>1010</v>
      </c>
      <c r="E197" s="138">
        <v>0.1</v>
      </c>
      <c r="F197" s="137">
        <v>1111</v>
      </c>
      <c r="G197" s="133" t="s">
        <v>81</v>
      </c>
      <c r="H197" s="85">
        <v>14.5</v>
      </c>
      <c r="I197" s="109">
        <f t="shared" ref="I197:I198" si="30">H197*F197</f>
        <v>16109.5</v>
      </c>
    </row>
    <row r="198" spans="1:9" x14ac:dyDescent="0.2">
      <c r="A198" s="131">
        <f>IF(G198&lt;&gt;"",1+MAX($A$11:A197),"")</f>
        <v>112</v>
      </c>
      <c r="C198" s="126" t="s">
        <v>187</v>
      </c>
      <c r="D198" s="143">
        <v>1010</v>
      </c>
      <c r="E198" s="138">
        <v>0.1</v>
      </c>
      <c r="F198" s="137">
        <v>1111</v>
      </c>
      <c r="G198" s="133" t="s">
        <v>81</v>
      </c>
      <c r="H198" s="85">
        <v>2.9</v>
      </c>
      <c r="I198" s="109">
        <f t="shared" si="30"/>
        <v>3221.9</v>
      </c>
    </row>
    <row r="199" spans="1:9" x14ac:dyDescent="0.2">
      <c r="A199" s="131" t="str">
        <f>IF(G199&lt;&gt;"",1+MAX($A$11:A198),"")</f>
        <v/>
      </c>
      <c r="C199" s="94"/>
      <c r="F199" s="77"/>
      <c r="H199" s="85"/>
    </row>
    <row r="200" spans="1:9" x14ac:dyDescent="0.2">
      <c r="A200" s="131" t="str">
        <f>IF(G200&lt;&gt;"",1+MAX($A$11:A199),"")</f>
        <v/>
      </c>
      <c r="C200" s="94" t="s">
        <v>77</v>
      </c>
      <c r="F200" s="77"/>
      <c r="H200" s="85"/>
    </row>
    <row r="201" spans="1:9" x14ac:dyDescent="0.2">
      <c r="A201" s="131" t="str">
        <f>IF(G201&lt;&gt;"",1+MAX($A$11:A200),"")</f>
        <v/>
      </c>
      <c r="D201" s="84"/>
      <c r="F201" s="77"/>
      <c r="H201" s="85"/>
      <c r="I201" s="95"/>
    </row>
    <row r="202" spans="1:9" x14ac:dyDescent="0.2">
      <c r="A202" s="131" t="str">
        <f>IF(G202&lt;&gt;"",1+MAX($A$11:A201),"")</f>
        <v/>
      </c>
      <c r="C202" s="117" t="s">
        <v>105</v>
      </c>
      <c r="D202" s="103"/>
      <c r="E202" s="107"/>
      <c r="F202" s="106"/>
      <c r="G202" s="102"/>
      <c r="H202" s="85"/>
      <c r="I202" s="95"/>
    </row>
    <row r="203" spans="1:9" x14ac:dyDescent="0.2">
      <c r="A203" s="131">
        <f>IF(G203&lt;&gt;"",1+MAX($A$11:A202),"")</f>
        <v>113</v>
      </c>
      <c r="C203" s="97" t="s">
        <v>100</v>
      </c>
      <c r="D203" s="103">
        <f>423.28*9.5</f>
        <v>4021.16</v>
      </c>
      <c r="E203" s="107">
        <v>0.1</v>
      </c>
      <c r="F203" s="106">
        <f t="shared" ref="F203:F204" si="31">D203*(1+E203)</f>
        <v>4423.2759999999998</v>
      </c>
      <c r="G203" s="102" t="s">
        <v>81</v>
      </c>
      <c r="H203" s="85">
        <v>2.6</v>
      </c>
      <c r="I203" s="109">
        <f>H203*F203</f>
        <v>11500.517599999999</v>
      </c>
    </row>
    <row r="204" spans="1:9" x14ac:dyDescent="0.2">
      <c r="A204" s="131">
        <f>IF(G204&lt;&gt;"",1+MAX($A$11:A203),"")</f>
        <v>114</v>
      </c>
      <c r="C204" s="97" t="s">
        <v>101</v>
      </c>
      <c r="D204" s="103">
        <f>4021*2</f>
        <v>8042</v>
      </c>
      <c r="E204" s="107">
        <v>0.1</v>
      </c>
      <c r="F204" s="106">
        <f t="shared" si="31"/>
        <v>8846.2000000000007</v>
      </c>
      <c r="G204" s="102" t="s">
        <v>81</v>
      </c>
      <c r="H204" s="85">
        <v>2.9</v>
      </c>
      <c r="I204" s="109">
        <f t="shared" ref="I204:I226" si="32">H204*F204</f>
        <v>25653.98</v>
      </c>
    </row>
    <row r="205" spans="1:9" x14ac:dyDescent="0.2">
      <c r="A205" s="131" t="str">
        <f>IF(G205&lt;&gt;"",1+MAX($A$11:A204),"")</f>
        <v/>
      </c>
      <c r="C205" s="97"/>
      <c r="D205" s="103"/>
      <c r="G205" s="102"/>
      <c r="H205" s="85"/>
      <c r="I205" s="109"/>
    </row>
    <row r="206" spans="1:9" x14ac:dyDescent="0.2">
      <c r="A206" s="131" t="str">
        <f>IF(G206&lt;&gt;"",1+MAX($A$11:A205),"")</f>
        <v/>
      </c>
      <c r="C206" s="117" t="s">
        <v>106</v>
      </c>
      <c r="D206" s="103"/>
      <c r="E206" s="107"/>
      <c r="F206" s="106"/>
      <c r="G206" s="102"/>
      <c r="H206" s="85"/>
      <c r="I206" s="109"/>
    </row>
    <row r="207" spans="1:9" x14ac:dyDescent="0.2">
      <c r="A207" s="131">
        <f>IF(G207&lt;&gt;"",1+MAX($A$11:A206),"")</f>
        <v>115</v>
      </c>
      <c r="C207" s="97" t="s">
        <v>102</v>
      </c>
      <c r="D207" s="103">
        <f>114*9.5</f>
        <v>1083</v>
      </c>
      <c r="E207" s="107">
        <v>0.1</v>
      </c>
      <c r="F207" s="106">
        <f t="shared" ref="F207:F209" si="33">D207*(1+E207)</f>
        <v>1191.3000000000002</v>
      </c>
      <c r="G207" s="102" t="s">
        <v>81</v>
      </c>
      <c r="H207" s="85">
        <v>2.7</v>
      </c>
      <c r="I207" s="109">
        <f t="shared" si="32"/>
        <v>3216.5100000000007</v>
      </c>
    </row>
    <row r="208" spans="1:9" x14ac:dyDescent="0.2">
      <c r="A208" s="131">
        <f>IF(G208&lt;&gt;"",1+MAX($A$11:A207),"")</f>
        <v>116</v>
      </c>
      <c r="C208" s="97" t="s">
        <v>103</v>
      </c>
      <c r="D208" s="103">
        <f>114*9.5</f>
        <v>1083</v>
      </c>
      <c r="E208" s="107">
        <v>0.1</v>
      </c>
      <c r="F208" s="106">
        <f t="shared" si="33"/>
        <v>1191.3000000000002</v>
      </c>
      <c r="G208" s="102" t="s">
        <v>81</v>
      </c>
      <c r="H208" s="85">
        <v>2.9</v>
      </c>
      <c r="I208" s="109">
        <f t="shared" si="32"/>
        <v>3454.7700000000004</v>
      </c>
    </row>
    <row r="209" spans="1:9" x14ac:dyDescent="0.2">
      <c r="A209" s="131">
        <f>IF(G209&lt;&gt;"",1+MAX($A$11:A208),"")</f>
        <v>117</v>
      </c>
      <c r="C209" s="97" t="s">
        <v>104</v>
      </c>
      <c r="D209" s="103">
        <f>114*9.5</f>
        <v>1083</v>
      </c>
      <c r="E209" s="107">
        <v>0.1</v>
      </c>
      <c r="F209" s="106">
        <f t="shared" si="33"/>
        <v>1191.3000000000002</v>
      </c>
      <c r="G209" s="102" t="s">
        <v>81</v>
      </c>
      <c r="H209" s="85">
        <v>2.1</v>
      </c>
      <c r="I209" s="109">
        <f t="shared" si="32"/>
        <v>2501.7300000000005</v>
      </c>
    </row>
    <row r="210" spans="1:9" x14ac:dyDescent="0.2">
      <c r="A210" s="131" t="str">
        <f>IF(G210&lt;&gt;"",1+MAX($A$11:A209),"")</f>
        <v/>
      </c>
      <c r="C210" s="97"/>
      <c r="D210" s="103"/>
      <c r="G210" s="102"/>
      <c r="H210" s="85"/>
      <c r="I210" s="109"/>
    </row>
    <row r="211" spans="1:9" x14ac:dyDescent="0.2">
      <c r="A211" s="131" t="str">
        <f>IF(G211&lt;&gt;"",1+MAX($A$11:A210),"")</f>
        <v/>
      </c>
      <c r="C211" s="117" t="s">
        <v>109</v>
      </c>
      <c r="D211" s="103"/>
      <c r="E211" s="107"/>
      <c r="F211" s="106"/>
      <c r="G211" s="102"/>
      <c r="H211" s="85"/>
      <c r="I211" s="109"/>
    </row>
    <row r="212" spans="1:9" x14ac:dyDescent="0.2">
      <c r="A212" s="131">
        <f>IF(G212&lt;&gt;"",1+MAX($A$11:A211),"")</f>
        <v>118</v>
      </c>
      <c r="C212" s="97" t="s">
        <v>100</v>
      </c>
      <c r="D212" s="103">
        <f t="shared" ref="D212:D213" si="34">84.96*9.5</f>
        <v>807.11999999999989</v>
      </c>
      <c r="E212" s="107">
        <v>0.1</v>
      </c>
      <c r="F212" s="106">
        <f t="shared" ref="F212:F220" si="35">D212*(1+E212)</f>
        <v>887.83199999999999</v>
      </c>
      <c r="G212" s="102" t="s">
        <v>81</v>
      </c>
      <c r="H212" s="85">
        <v>2.6</v>
      </c>
      <c r="I212" s="109">
        <f t="shared" si="32"/>
        <v>2308.3632000000002</v>
      </c>
    </row>
    <row r="213" spans="1:9" x14ac:dyDescent="0.2">
      <c r="A213" s="131">
        <f>IF(G213&lt;&gt;"",1+MAX($A$11:A212),"")</f>
        <v>119</v>
      </c>
      <c r="C213" s="97" t="s">
        <v>110</v>
      </c>
      <c r="D213" s="103">
        <f t="shared" si="34"/>
        <v>807.11999999999989</v>
      </c>
      <c r="E213" s="107">
        <v>0.1</v>
      </c>
      <c r="F213" s="106">
        <f t="shared" si="35"/>
        <v>887.83199999999999</v>
      </c>
      <c r="G213" s="102" t="s">
        <v>81</v>
      </c>
      <c r="H213" s="85">
        <v>2.1</v>
      </c>
      <c r="I213" s="109">
        <f t="shared" si="32"/>
        <v>1864.4472000000001</v>
      </c>
    </row>
    <row r="214" spans="1:9" x14ac:dyDescent="0.2">
      <c r="A214" s="131">
        <f>IF(G214&lt;&gt;"",1+MAX($A$11:A213),"")</f>
        <v>120</v>
      </c>
      <c r="C214" s="97" t="s">
        <v>111</v>
      </c>
      <c r="D214" s="103">
        <f>84.96*9.5*2</f>
        <v>1614.2399999999998</v>
      </c>
      <c r="E214" s="107">
        <v>0.1</v>
      </c>
      <c r="F214" s="106">
        <f t="shared" si="35"/>
        <v>1775.664</v>
      </c>
      <c r="G214" s="102" t="s">
        <v>81</v>
      </c>
      <c r="H214" s="85">
        <v>3</v>
      </c>
      <c r="I214" s="109">
        <f t="shared" si="32"/>
        <v>5326.9920000000002</v>
      </c>
    </row>
    <row r="215" spans="1:9" x14ac:dyDescent="0.2">
      <c r="A215" s="131" t="str">
        <f>IF(G215&lt;&gt;"",1+MAX($A$11:A214),"")</f>
        <v/>
      </c>
      <c r="C215" s="97"/>
      <c r="D215" s="103"/>
      <c r="G215" s="102"/>
      <c r="H215" s="85"/>
      <c r="I215" s="109"/>
    </row>
    <row r="216" spans="1:9" x14ac:dyDescent="0.2">
      <c r="A216" s="131" t="str">
        <f>IF(G216&lt;&gt;"",1+MAX($A$11:A215),"")</f>
        <v/>
      </c>
      <c r="C216" s="117" t="s">
        <v>107</v>
      </c>
      <c r="D216" s="103"/>
      <c r="E216" s="107"/>
      <c r="F216" s="106"/>
      <c r="G216" s="102"/>
      <c r="H216" s="85"/>
      <c r="I216" s="109"/>
    </row>
    <row r="217" spans="1:9" x14ac:dyDescent="0.2">
      <c r="A217" s="131">
        <f>IF(G217&lt;&gt;"",1+MAX($A$11:A216),"")</f>
        <v>121</v>
      </c>
      <c r="C217" s="97" t="s">
        <v>112</v>
      </c>
      <c r="D217" s="103">
        <f t="shared" ref="D217:D220" si="36">190.82*9.5</f>
        <v>1812.79</v>
      </c>
      <c r="E217" s="107">
        <v>0.1</v>
      </c>
      <c r="F217" s="106">
        <f t="shared" si="35"/>
        <v>1994.0690000000002</v>
      </c>
      <c r="G217" s="102" t="s">
        <v>81</v>
      </c>
      <c r="H217" s="85">
        <v>2.9</v>
      </c>
      <c r="I217" s="109">
        <f t="shared" si="32"/>
        <v>5782.8001000000004</v>
      </c>
    </row>
    <row r="218" spans="1:9" x14ac:dyDescent="0.2">
      <c r="A218" s="131">
        <f>IF(G218&lt;&gt;"",1+MAX($A$11:A217),"")</f>
        <v>122</v>
      </c>
      <c r="C218" s="97" t="s">
        <v>103</v>
      </c>
      <c r="D218" s="103">
        <f t="shared" si="36"/>
        <v>1812.79</v>
      </c>
      <c r="E218" s="107">
        <v>0.1</v>
      </c>
      <c r="F218" s="106">
        <f t="shared" si="35"/>
        <v>1994.0690000000002</v>
      </c>
      <c r="G218" s="102" t="s">
        <v>81</v>
      </c>
      <c r="H218" s="85">
        <v>2.9</v>
      </c>
      <c r="I218" s="109">
        <f t="shared" si="32"/>
        <v>5782.8001000000004</v>
      </c>
    </row>
    <row r="219" spans="1:9" x14ac:dyDescent="0.2">
      <c r="A219" s="131">
        <f>IF(G219&lt;&gt;"",1+MAX($A$11:A218),"")</f>
        <v>123</v>
      </c>
      <c r="C219" s="97" t="s">
        <v>113</v>
      </c>
      <c r="D219" s="103">
        <f t="shared" si="36"/>
        <v>1812.79</v>
      </c>
      <c r="E219" s="107">
        <v>0.1</v>
      </c>
      <c r="F219" s="106">
        <f t="shared" si="35"/>
        <v>1994.0690000000002</v>
      </c>
      <c r="G219" s="102" t="s">
        <v>81</v>
      </c>
      <c r="H219" s="85">
        <v>3.1</v>
      </c>
      <c r="I219" s="109">
        <f t="shared" si="32"/>
        <v>6181.6139000000012</v>
      </c>
    </row>
    <row r="220" spans="1:9" x14ac:dyDescent="0.2">
      <c r="A220" s="131">
        <f>IF(G220&lt;&gt;"",1+MAX($A$11:A219),"")</f>
        <v>124</v>
      </c>
      <c r="C220" s="97" t="s">
        <v>114</v>
      </c>
      <c r="D220" s="103">
        <f t="shared" si="36"/>
        <v>1812.79</v>
      </c>
      <c r="E220" s="107">
        <v>0.1</v>
      </c>
      <c r="F220" s="106">
        <f t="shared" si="35"/>
        <v>1994.0690000000002</v>
      </c>
      <c r="G220" s="102" t="s">
        <v>81</v>
      </c>
      <c r="H220" s="85">
        <v>1.8</v>
      </c>
      <c r="I220" s="109">
        <f t="shared" si="32"/>
        <v>3589.3242000000005</v>
      </c>
    </row>
    <row r="221" spans="1:9" x14ac:dyDescent="0.2">
      <c r="A221" s="131" t="str">
        <f>IF(G221&lt;&gt;"",1+MAX($A$11:A220),"")</f>
        <v/>
      </c>
      <c r="C221" s="97"/>
      <c r="D221" s="103"/>
      <c r="G221" s="102"/>
      <c r="H221" s="85"/>
      <c r="I221" s="109"/>
    </row>
    <row r="222" spans="1:9" x14ac:dyDescent="0.2">
      <c r="A222" s="131" t="str">
        <f>IF(G222&lt;&gt;"",1+MAX($A$11:A221),"")</f>
        <v/>
      </c>
      <c r="C222" s="117" t="s">
        <v>108</v>
      </c>
      <c r="D222" s="103"/>
      <c r="E222" s="107"/>
      <c r="F222" s="106"/>
      <c r="G222" s="102"/>
      <c r="H222" s="85"/>
      <c r="I222" s="109"/>
    </row>
    <row r="223" spans="1:9" x14ac:dyDescent="0.2">
      <c r="A223" s="131">
        <f>IF(G223&lt;&gt;"",1+MAX($A$11:A222),"")</f>
        <v>125</v>
      </c>
      <c r="C223" s="6" t="s">
        <v>118</v>
      </c>
      <c r="D223" s="103">
        <f>69.36*9.5</f>
        <v>658.92</v>
      </c>
      <c r="E223" s="107">
        <v>0.1</v>
      </c>
      <c r="F223" s="106">
        <f t="shared" ref="F223:F226" si="37">D223*(1+E223)</f>
        <v>724.81200000000001</v>
      </c>
      <c r="G223" s="102" t="s">
        <v>81</v>
      </c>
      <c r="H223" s="85">
        <v>10.6</v>
      </c>
      <c r="I223" s="109">
        <f t="shared" si="32"/>
        <v>7683.0072</v>
      </c>
    </row>
    <row r="224" spans="1:9" x14ac:dyDescent="0.2">
      <c r="A224" s="131">
        <f>IF(G224&lt;&gt;"",1+MAX($A$11:A223),"")</f>
        <v>126</v>
      </c>
      <c r="C224" s="6" t="s">
        <v>117</v>
      </c>
      <c r="D224" s="103">
        <f>69.36*9.5</f>
        <v>658.92</v>
      </c>
      <c r="E224" s="107">
        <v>0.1</v>
      </c>
      <c r="F224" s="106">
        <f t="shared" si="37"/>
        <v>724.81200000000001</v>
      </c>
      <c r="G224" s="102" t="s">
        <v>81</v>
      </c>
      <c r="H224" s="85">
        <v>1.9</v>
      </c>
      <c r="I224" s="109">
        <f t="shared" si="32"/>
        <v>1377.1427999999999</v>
      </c>
    </row>
    <row r="225" spans="1:10" x14ac:dyDescent="0.2">
      <c r="A225" s="131">
        <f>IF(G225&lt;&gt;"",1+MAX($A$11:A224),"")</f>
        <v>127</v>
      </c>
      <c r="C225" s="6" t="s">
        <v>115</v>
      </c>
      <c r="D225" s="103">
        <f>69.36*9.5</f>
        <v>658.92</v>
      </c>
      <c r="E225" s="107">
        <v>0.1</v>
      </c>
      <c r="F225" s="106">
        <f t="shared" si="37"/>
        <v>724.81200000000001</v>
      </c>
      <c r="G225" s="102" t="s">
        <v>81</v>
      </c>
      <c r="H225" s="85">
        <v>3.1</v>
      </c>
      <c r="I225" s="109">
        <f t="shared" si="32"/>
        <v>2246.9172000000003</v>
      </c>
    </row>
    <row r="226" spans="1:10" x14ac:dyDescent="0.2">
      <c r="A226" s="131">
        <f>IF(G226&lt;&gt;"",1+MAX($A$11:A225),"")</f>
        <v>128</v>
      </c>
      <c r="C226" s="6" t="s">
        <v>116</v>
      </c>
      <c r="D226" s="103">
        <f>69.36*9.5</f>
        <v>658.92</v>
      </c>
      <c r="E226" s="107">
        <v>0.1</v>
      </c>
      <c r="F226" s="106">
        <f t="shared" si="37"/>
        <v>724.81200000000001</v>
      </c>
      <c r="G226" s="102" t="s">
        <v>81</v>
      </c>
      <c r="H226" s="85">
        <v>2.1</v>
      </c>
      <c r="I226" s="109">
        <f t="shared" si="32"/>
        <v>1522.1052000000002</v>
      </c>
    </row>
    <row r="227" spans="1:10" x14ac:dyDescent="0.2">
      <c r="A227" s="131" t="str">
        <f>IF(G227&lt;&gt;"",1+MAX($A$11:A226),"")</f>
        <v/>
      </c>
      <c r="D227" s="103"/>
      <c r="E227" s="84"/>
      <c r="F227" s="77"/>
      <c r="I227" s="109"/>
    </row>
    <row r="228" spans="1:10" x14ac:dyDescent="0.2">
      <c r="A228" s="127"/>
      <c r="B228" s="11" t="s">
        <v>61</v>
      </c>
      <c r="C228" s="12" t="s">
        <v>58</v>
      </c>
      <c r="D228" s="128"/>
      <c r="E228" s="134"/>
      <c r="F228" s="134"/>
      <c r="G228" s="134"/>
      <c r="H228" s="134"/>
      <c r="I228" s="134"/>
      <c r="J228" s="53">
        <f>SUM(I229:I236)</f>
        <v>5520</v>
      </c>
    </row>
    <row r="229" spans="1:10" x14ac:dyDescent="0.2">
      <c r="A229" s="131" t="str">
        <f>IF(G229&lt;&gt;"",1+MAX($A$11:A228),"")</f>
        <v/>
      </c>
      <c r="D229" s="93"/>
      <c r="E229" s="107"/>
      <c r="F229" s="106"/>
      <c r="H229" s="108"/>
      <c r="I229" s="109"/>
    </row>
    <row r="230" spans="1:10" x14ac:dyDescent="0.2">
      <c r="A230" s="131">
        <f>IF(G230&lt;&gt;"",1+MAX($A$11:A229),"")</f>
        <v>129</v>
      </c>
      <c r="C230" s="126" t="s">
        <v>188</v>
      </c>
      <c r="D230" s="144">
        <v>7</v>
      </c>
      <c r="E230" s="138">
        <v>0</v>
      </c>
      <c r="F230" s="144">
        <v>7</v>
      </c>
      <c r="G230" s="133" t="s">
        <v>40</v>
      </c>
      <c r="H230" s="85">
        <v>140</v>
      </c>
      <c r="I230" s="109">
        <f t="shared" ref="I230:I235" si="38">H230*F230</f>
        <v>980</v>
      </c>
    </row>
    <row r="231" spans="1:10" x14ac:dyDescent="0.2">
      <c r="A231" s="131">
        <f>IF(G231&lt;&gt;"",1+MAX($A$11:A230),"")</f>
        <v>130</v>
      </c>
      <c r="C231" s="126" t="s">
        <v>189</v>
      </c>
      <c r="D231" s="144">
        <v>7</v>
      </c>
      <c r="E231" s="138">
        <v>0</v>
      </c>
      <c r="F231" s="144">
        <v>7</v>
      </c>
      <c r="G231" s="133" t="s">
        <v>40</v>
      </c>
      <c r="H231" s="85">
        <v>180</v>
      </c>
      <c r="I231" s="109">
        <f t="shared" si="38"/>
        <v>1260</v>
      </c>
    </row>
    <row r="232" spans="1:10" x14ac:dyDescent="0.2">
      <c r="A232" s="131">
        <f>IF(G232&lt;&gt;"",1+MAX($A$11:A231),"")</f>
        <v>131</v>
      </c>
      <c r="C232" s="126" t="s">
        <v>190</v>
      </c>
      <c r="D232" s="144">
        <v>7</v>
      </c>
      <c r="E232" s="138">
        <v>0</v>
      </c>
      <c r="F232" s="144">
        <v>7</v>
      </c>
      <c r="G232" s="133" t="s">
        <v>40</v>
      </c>
      <c r="H232" s="85">
        <v>95</v>
      </c>
      <c r="I232" s="109">
        <f t="shared" si="38"/>
        <v>665</v>
      </c>
    </row>
    <row r="233" spans="1:10" x14ac:dyDescent="0.2">
      <c r="A233" s="131">
        <f>IF(G233&lt;&gt;"",1+MAX($A$11:A232),"")</f>
        <v>132</v>
      </c>
      <c r="C233" s="126" t="s">
        <v>191</v>
      </c>
      <c r="D233" s="144">
        <v>7</v>
      </c>
      <c r="E233" s="138">
        <v>0</v>
      </c>
      <c r="F233" s="144">
        <v>7</v>
      </c>
      <c r="G233" s="133" t="s">
        <v>40</v>
      </c>
      <c r="H233" s="85">
        <v>95</v>
      </c>
      <c r="I233" s="109">
        <f t="shared" si="38"/>
        <v>665</v>
      </c>
    </row>
    <row r="234" spans="1:10" x14ac:dyDescent="0.2">
      <c r="A234" s="131">
        <f>IF(G234&lt;&gt;"",1+MAX($A$11:A233),"")</f>
        <v>133</v>
      </c>
      <c r="C234" s="126" t="s">
        <v>192</v>
      </c>
      <c r="D234" s="144">
        <v>4</v>
      </c>
      <c r="E234" s="138">
        <v>0</v>
      </c>
      <c r="F234" s="144">
        <v>4</v>
      </c>
      <c r="G234" s="133" t="s">
        <v>40</v>
      </c>
      <c r="H234" s="85">
        <v>240</v>
      </c>
      <c r="I234" s="109">
        <f t="shared" si="38"/>
        <v>960</v>
      </c>
    </row>
    <row r="235" spans="1:10" x14ac:dyDescent="0.2">
      <c r="A235" s="131">
        <f>IF(G235&lt;&gt;"",1+MAX($A$11:A234),"")</f>
        <v>134</v>
      </c>
      <c r="C235" s="126" t="s">
        <v>193</v>
      </c>
      <c r="D235" s="144">
        <v>3</v>
      </c>
      <c r="E235" s="138">
        <v>0</v>
      </c>
      <c r="F235" s="144">
        <v>3</v>
      </c>
      <c r="G235" s="133" t="s">
        <v>40</v>
      </c>
      <c r="H235" s="85">
        <v>330</v>
      </c>
      <c r="I235" s="109">
        <f t="shared" si="38"/>
        <v>990</v>
      </c>
    </row>
    <row r="236" spans="1:10" x14ac:dyDescent="0.25">
      <c r="A236" s="131" t="str">
        <f>IF(G236&lt;&gt;"",1+MAX($A$11:A235),"")</f>
        <v/>
      </c>
      <c r="C236" s="126"/>
      <c r="D236" s="144"/>
      <c r="E236" s="138"/>
      <c r="F236" s="144"/>
      <c r="G236" s="133"/>
      <c r="H236" s="120"/>
      <c r="I236" s="135"/>
    </row>
    <row r="237" spans="1:10" x14ac:dyDescent="0.2">
      <c r="A237" s="127"/>
      <c r="B237" s="11" t="s">
        <v>59</v>
      </c>
      <c r="C237" s="12" t="s">
        <v>60</v>
      </c>
      <c r="D237" s="128"/>
      <c r="E237" s="134"/>
      <c r="F237" s="134"/>
      <c r="G237" s="134"/>
      <c r="H237" s="134"/>
      <c r="I237" s="134"/>
      <c r="J237" s="53">
        <f>SUM(I238:I249)</f>
        <v>7900</v>
      </c>
    </row>
    <row r="238" spans="1:10" x14ac:dyDescent="0.2">
      <c r="A238" s="131" t="str">
        <f>IF(G238&lt;&gt;"",1+MAX($A$11:A237),"")</f>
        <v/>
      </c>
      <c r="F238" s="77"/>
    </row>
    <row r="239" spans="1:10" x14ac:dyDescent="0.2">
      <c r="A239" s="131">
        <f>IF(G239&lt;&gt;"",1+MAX($A$11:A238),"")</f>
        <v>135</v>
      </c>
      <c r="C239" s="126" t="s">
        <v>194</v>
      </c>
      <c r="D239" s="144">
        <v>3</v>
      </c>
      <c r="E239" s="138">
        <v>0</v>
      </c>
      <c r="F239" s="144">
        <v>3</v>
      </c>
      <c r="G239" s="133" t="s">
        <v>40</v>
      </c>
      <c r="H239" s="85">
        <v>240</v>
      </c>
      <c r="I239" s="109">
        <f t="shared" ref="I239:I248" si="39">H239*F239</f>
        <v>720</v>
      </c>
    </row>
    <row r="240" spans="1:10" x14ac:dyDescent="0.2">
      <c r="A240" s="131">
        <f>IF(G240&lt;&gt;"",1+MAX($A$11:A239),"")</f>
        <v>136</v>
      </c>
      <c r="C240" s="126" t="s">
        <v>195</v>
      </c>
      <c r="D240" s="144">
        <v>3</v>
      </c>
      <c r="E240" s="138">
        <v>0</v>
      </c>
      <c r="F240" s="144">
        <v>3</v>
      </c>
      <c r="G240" s="133" t="s">
        <v>40</v>
      </c>
      <c r="H240" s="85">
        <v>300</v>
      </c>
      <c r="I240" s="109">
        <f t="shared" si="39"/>
        <v>900</v>
      </c>
    </row>
    <row r="241" spans="1:10" x14ac:dyDescent="0.2">
      <c r="A241" s="131">
        <f>IF(G241&lt;&gt;"",1+MAX($A$11:A240),"")</f>
        <v>137</v>
      </c>
      <c r="C241" s="126" t="s">
        <v>196</v>
      </c>
      <c r="D241" s="144">
        <v>1</v>
      </c>
      <c r="E241" s="138">
        <v>0</v>
      </c>
      <c r="F241" s="144">
        <v>1</v>
      </c>
      <c r="G241" s="133" t="s">
        <v>40</v>
      </c>
      <c r="H241" s="85">
        <v>280</v>
      </c>
      <c r="I241" s="109">
        <f t="shared" si="39"/>
        <v>280</v>
      </c>
    </row>
    <row r="242" spans="1:10" x14ac:dyDescent="0.2">
      <c r="A242" s="131">
        <f>IF(G242&lt;&gt;"",1+MAX($A$11:A241),"")</f>
        <v>138</v>
      </c>
      <c r="C242" s="126" t="s">
        <v>197</v>
      </c>
      <c r="D242" s="144">
        <v>3</v>
      </c>
      <c r="E242" s="138">
        <v>0</v>
      </c>
      <c r="F242" s="144">
        <v>3</v>
      </c>
      <c r="G242" s="133" t="s">
        <v>40</v>
      </c>
      <c r="H242" s="85">
        <v>200</v>
      </c>
      <c r="I242" s="109">
        <f t="shared" si="39"/>
        <v>600</v>
      </c>
    </row>
    <row r="243" spans="1:10" x14ac:dyDescent="0.2">
      <c r="A243" s="131">
        <f>IF(G243&lt;&gt;"",1+MAX($A$11:A242),"")</f>
        <v>139</v>
      </c>
      <c r="C243" s="126" t="s">
        <v>198</v>
      </c>
      <c r="D243" s="144">
        <v>3</v>
      </c>
      <c r="E243" s="138">
        <v>0</v>
      </c>
      <c r="F243" s="144">
        <v>3</v>
      </c>
      <c r="G243" s="133" t="s">
        <v>40</v>
      </c>
      <c r="H243" s="85">
        <v>600</v>
      </c>
      <c r="I243" s="109">
        <f t="shared" si="39"/>
        <v>1800</v>
      </c>
    </row>
    <row r="244" spans="1:10" x14ac:dyDescent="0.2">
      <c r="A244" s="131">
        <f>IF(G244&lt;&gt;"",1+MAX($A$11:A243),"")</f>
        <v>140</v>
      </c>
      <c r="C244" s="126" t="s">
        <v>199</v>
      </c>
      <c r="D244" s="144">
        <v>3</v>
      </c>
      <c r="E244" s="138">
        <v>0</v>
      </c>
      <c r="F244" s="144">
        <v>3</v>
      </c>
      <c r="G244" s="133" t="s">
        <v>40</v>
      </c>
      <c r="H244" s="85">
        <v>210</v>
      </c>
      <c r="I244" s="109">
        <f t="shared" si="39"/>
        <v>630</v>
      </c>
    </row>
    <row r="245" spans="1:10" x14ac:dyDescent="0.2">
      <c r="A245" s="131">
        <f>IF(G245&lt;&gt;"",1+MAX($A$11:A244),"")</f>
        <v>141</v>
      </c>
      <c r="C245" s="126" t="s">
        <v>200</v>
      </c>
      <c r="D245" s="144">
        <v>3</v>
      </c>
      <c r="E245" s="138">
        <v>0</v>
      </c>
      <c r="F245" s="144">
        <v>3</v>
      </c>
      <c r="G245" s="133" t="s">
        <v>40</v>
      </c>
      <c r="H245" s="85">
        <v>400</v>
      </c>
      <c r="I245" s="109">
        <f t="shared" si="39"/>
        <v>1200</v>
      </c>
    </row>
    <row r="246" spans="1:10" x14ac:dyDescent="0.2">
      <c r="A246" s="131">
        <f>IF(G246&lt;&gt;"",1+MAX($A$11:A245),"")</f>
        <v>142</v>
      </c>
      <c r="C246" s="126" t="s">
        <v>201</v>
      </c>
      <c r="D246" s="144">
        <v>3</v>
      </c>
      <c r="E246" s="138">
        <v>0</v>
      </c>
      <c r="F246" s="144">
        <v>3</v>
      </c>
      <c r="G246" s="133" t="s">
        <v>40</v>
      </c>
      <c r="H246" s="85">
        <v>310</v>
      </c>
      <c r="I246" s="109">
        <f t="shared" si="39"/>
        <v>930</v>
      </c>
    </row>
    <row r="247" spans="1:10" x14ac:dyDescent="0.2">
      <c r="A247" s="131">
        <f>IF(G247&lt;&gt;"",1+MAX($A$11:A246),"")</f>
        <v>143</v>
      </c>
      <c r="C247" s="126" t="s">
        <v>202</v>
      </c>
      <c r="D247" s="144">
        <v>3</v>
      </c>
      <c r="E247" s="138">
        <v>0</v>
      </c>
      <c r="F247" s="144">
        <v>3</v>
      </c>
      <c r="G247" s="133" t="s">
        <v>40</v>
      </c>
      <c r="H247" s="85">
        <v>140</v>
      </c>
      <c r="I247" s="109">
        <f t="shared" si="39"/>
        <v>420</v>
      </c>
    </row>
    <row r="248" spans="1:10" x14ac:dyDescent="0.2">
      <c r="A248" s="131">
        <f>IF(G248&lt;&gt;"",1+MAX($A$11:A247),"")</f>
        <v>144</v>
      </c>
      <c r="C248" s="122" t="s">
        <v>203</v>
      </c>
      <c r="D248" s="119">
        <v>3</v>
      </c>
      <c r="E248" s="138">
        <v>0</v>
      </c>
      <c r="F248" s="144">
        <v>3</v>
      </c>
      <c r="G248" s="133" t="s">
        <v>40</v>
      </c>
      <c r="H248" s="85">
        <v>140</v>
      </c>
      <c r="I248" s="109">
        <f t="shared" si="39"/>
        <v>420</v>
      </c>
    </row>
    <row r="249" spans="1:10" x14ac:dyDescent="0.2">
      <c r="A249" s="131" t="str">
        <f>IF(G249&lt;&gt;"",1+MAX($A$11:A248),"")</f>
        <v/>
      </c>
      <c r="D249" s="93"/>
      <c r="E249" s="107"/>
      <c r="F249" s="106"/>
      <c r="H249" s="85"/>
      <c r="I249" s="109"/>
    </row>
    <row r="250" spans="1:10" x14ac:dyDescent="0.2">
      <c r="A250" s="127"/>
      <c r="B250" s="11" t="s">
        <v>62</v>
      </c>
      <c r="C250" s="12" t="s">
        <v>63</v>
      </c>
      <c r="D250" s="128"/>
      <c r="E250" s="134"/>
      <c r="F250" s="134"/>
      <c r="G250" s="134"/>
      <c r="H250" s="134"/>
      <c r="I250" s="134"/>
      <c r="J250" s="53">
        <f>SUM(I251:I274)</f>
        <v>13020</v>
      </c>
    </row>
    <row r="251" spans="1:10" x14ac:dyDescent="0.2">
      <c r="A251" s="131" t="str">
        <f>IF(G251&lt;&gt;"",1+MAX($A$11:A250),"")</f>
        <v/>
      </c>
      <c r="F251" s="77"/>
    </row>
    <row r="252" spans="1:10" x14ac:dyDescent="0.2">
      <c r="A252" s="131" t="str">
        <f>IF(G252&lt;&gt;"",1+MAX($A$11:A251),"")</f>
        <v/>
      </c>
      <c r="C252" s="94" t="s">
        <v>64</v>
      </c>
      <c r="E252" s="107"/>
      <c r="F252" s="106"/>
      <c r="H252" s="108"/>
      <c r="I252" s="109"/>
    </row>
    <row r="253" spans="1:10" x14ac:dyDescent="0.2">
      <c r="A253" s="131">
        <f>IF(G253&lt;&gt;"",1+MAX($A$11:A252),"")</f>
        <v>145</v>
      </c>
      <c r="C253" s="126" t="s">
        <v>204</v>
      </c>
      <c r="D253" s="144">
        <v>3</v>
      </c>
      <c r="E253" s="138">
        <v>0</v>
      </c>
      <c r="F253" s="144">
        <v>3</v>
      </c>
      <c r="G253" s="133" t="s">
        <v>40</v>
      </c>
      <c r="H253" s="85">
        <v>310</v>
      </c>
      <c r="I253" s="109">
        <f t="shared" ref="I253:I273" si="40">H253*F253</f>
        <v>930</v>
      </c>
    </row>
    <row r="254" spans="1:10" x14ac:dyDescent="0.2">
      <c r="A254" s="131">
        <f>IF(G254&lt;&gt;"",1+MAX($A$11:A253),"")</f>
        <v>146</v>
      </c>
      <c r="C254" s="126" t="s">
        <v>205</v>
      </c>
      <c r="D254" s="144">
        <v>3</v>
      </c>
      <c r="E254" s="138">
        <v>0</v>
      </c>
      <c r="F254" s="144">
        <v>3</v>
      </c>
      <c r="G254" s="133" t="s">
        <v>40</v>
      </c>
      <c r="H254" s="85">
        <v>310</v>
      </c>
      <c r="I254" s="109">
        <f t="shared" si="40"/>
        <v>930</v>
      </c>
    </row>
    <row r="255" spans="1:10" x14ac:dyDescent="0.2">
      <c r="A255" s="131">
        <f>IF(G255&lt;&gt;"",1+MAX($A$11:A254),"")</f>
        <v>147</v>
      </c>
      <c r="C255" s="126" t="s">
        <v>206</v>
      </c>
      <c r="D255" s="144">
        <v>5</v>
      </c>
      <c r="E255" s="138">
        <v>0</v>
      </c>
      <c r="F255" s="144">
        <v>5</v>
      </c>
      <c r="G255" s="133" t="s">
        <v>40</v>
      </c>
      <c r="H255" s="85">
        <v>310</v>
      </c>
      <c r="I255" s="109">
        <f t="shared" si="40"/>
        <v>1550</v>
      </c>
    </row>
    <row r="256" spans="1:10" x14ac:dyDescent="0.2">
      <c r="A256" s="131">
        <f>IF(G256&lt;&gt;"",1+MAX($A$11:A255),"")</f>
        <v>148</v>
      </c>
      <c r="C256" s="126" t="s">
        <v>207</v>
      </c>
      <c r="D256" s="144">
        <v>1</v>
      </c>
      <c r="E256" s="138">
        <v>0</v>
      </c>
      <c r="F256" s="144">
        <v>1</v>
      </c>
      <c r="G256" s="133" t="s">
        <v>40</v>
      </c>
      <c r="H256" s="85">
        <v>310</v>
      </c>
      <c r="I256" s="109">
        <f t="shared" si="40"/>
        <v>310</v>
      </c>
    </row>
    <row r="257" spans="1:9" x14ac:dyDescent="0.2">
      <c r="A257" s="131">
        <f>IF(G257&lt;&gt;"",1+MAX($A$11:A256),"")</f>
        <v>149</v>
      </c>
      <c r="C257" s="126" t="s">
        <v>208</v>
      </c>
      <c r="D257" s="144">
        <v>1</v>
      </c>
      <c r="E257" s="138">
        <v>0</v>
      </c>
      <c r="F257" s="144">
        <v>1</v>
      </c>
      <c r="G257" s="133" t="s">
        <v>40</v>
      </c>
      <c r="H257" s="85">
        <v>310</v>
      </c>
      <c r="I257" s="109">
        <f t="shared" si="40"/>
        <v>310</v>
      </c>
    </row>
    <row r="258" spans="1:9" x14ac:dyDescent="0.2">
      <c r="A258" s="131">
        <f>IF(G258&lt;&gt;"",1+MAX($A$11:A257),"")</f>
        <v>150</v>
      </c>
      <c r="C258" s="126" t="s">
        <v>209</v>
      </c>
      <c r="D258" s="144">
        <v>1</v>
      </c>
      <c r="E258" s="138">
        <v>0</v>
      </c>
      <c r="F258" s="144">
        <v>1</v>
      </c>
      <c r="G258" s="133" t="s">
        <v>40</v>
      </c>
      <c r="H258" s="85">
        <v>310</v>
      </c>
      <c r="I258" s="109">
        <f t="shared" si="40"/>
        <v>310</v>
      </c>
    </row>
    <row r="259" spans="1:9" x14ac:dyDescent="0.2">
      <c r="A259" s="131">
        <f>IF(G259&lt;&gt;"",1+MAX($A$11:A258),"")</f>
        <v>151</v>
      </c>
      <c r="C259" s="126" t="s">
        <v>210</v>
      </c>
      <c r="D259" s="144">
        <v>2</v>
      </c>
      <c r="E259" s="138">
        <v>0</v>
      </c>
      <c r="F259" s="144">
        <v>2</v>
      </c>
      <c r="G259" s="133" t="s">
        <v>40</v>
      </c>
      <c r="H259" s="85">
        <v>310</v>
      </c>
      <c r="I259" s="109">
        <f t="shared" si="40"/>
        <v>620</v>
      </c>
    </row>
    <row r="260" spans="1:9" x14ac:dyDescent="0.2">
      <c r="A260" s="131">
        <f>IF(G260&lt;&gt;"",1+MAX($A$11:A259),"")</f>
        <v>152</v>
      </c>
      <c r="C260" s="126" t="s">
        <v>211</v>
      </c>
      <c r="D260" s="144">
        <v>1</v>
      </c>
      <c r="E260" s="138">
        <v>0</v>
      </c>
      <c r="F260" s="144">
        <v>1</v>
      </c>
      <c r="G260" s="133" t="s">
        <v>40</v>
      </c>
      <c r="H260" s="85">
        <v>310</v>
      </c>
      <c r="I260" s="109">
        <f t="shared" si="40"/>
        <v>310</v>
      </c>
    </row>
    <row r="261" spans="1:9" x14ac:dyDescent="0.2">
      <c r="A261" s="131">
        <f>IF(G261&lt;&gt;"",1+MAX($A$11:A260),"")</f>
        <v>153</v>
      </c>
      <c r="C261" s="126" t="s">
        <v>212</v>
      </c>
      <c r="D261" s="144">
        <v>1</v>
      </c>
      <c r="E261" s="138">
        <v>0</v>
      </c>
      <c r="F261" s="144">
        <v>1</v>
      </c>
      <c r="G261" s="133" t="s">
        <v>40</v>
      </c>
      <c r="H261" s="85">
        <v>310</v>
      </c>
      <c r="I261" s="109">
        <f t="shared" si="40"/>
        <v>310</v>
      </c>
    </row>
    <row r="262" spans="1:9" x14ac:dyDescent="0.2">
      <c r="A262" s="131">
        <f>IF(G262&lt;&gt;"",1+MAX($A$11:A261),"")</f>
        <v>154</v>
      </c>
      <c r="C262" s="126" t="s">
        <v>213</v>
      </c>
      <c r="D262" s="144">
        <v>3</v>
      </c>
      <c r="E262" s="138">
        <v>0</v>
      </c>
      <c r="F262" s="144">
        <v>3</v>
      </c>
      <c r="G262" s="133" t="s">
        <v>40</v>
      </c>
      <c r="H262" s="85">
        <v>310</v>
      </c>
      <c r="I262" s="109">
        <f t="shared" si="40"/>
        <v>930</v>
      </c>
    </row>
    <row r="263" spans="1:9" x14ac:dyDescent="0.2">
      <c r="A263" s="131">
        <f>IF(G263&lt;&gt;"",1+MAX($A$11:A262),"")</f>
        <v>155</v>
      </c>
      <c r="C263" s="126" t="s">
        <v>214</v>
      </c>
      <c r="D263" s="144">
        <v>3</v>
      </c>
      <c r="E263" s="138">
        <v>0</v>
      </c>
      <c r="F263" s="144">
        <v>3</v>
      </c>
      <c r="G263" s="133" t="s">
        <v>40</v>
      </c>
      <c r="H263" s="85">
        <v>310</v>
      </c>
      <c r="I263" s="109">
        <f t="shared" si="40"/>
        <v>930</v>
      </c>
    </row>
    <row r="264" spans="1:9" x14ac:dyDescent="0.2">
      <c r="A264" s="131">
        <f>IF(G264&lt;&gt;"",1+MAX($A$11:A263),"")</f>
        <v>156</v>
      </c>
      <c r="C264" s="126" t="s">
        <v>215</v>
      </c>
      <c r="D264" s="144">
        <v>2</v>
      </c>
      <c r="E264" s="138">
        <v>0</v>
      </c>
      <c r="F264" s="144">
        <v>2</v>
      </c>
      <c r="G264" s="133" t="s">
        <v>40</v>
      </c>
      <c r="H264" s="85">
        <v>310</v>
      </c>
      <c r="I264" s="109">
        <f t="shared" si="40"/>
        <v>620</v>
      </c>
    </row>
    <row r="265" spans="1:9" x14ac:dyDescent="0.2">
      <c r="A265" s="131">
        <f>IF(G265&lt;&gt;"",1+MAX($A$11:A264),"")</f>
        <v>157</v>
      </c>
      <c r="C265" s="126" t="s">
        <v>216</v>
      </c>
      <c r="D265" s="144">
        <v>2</v>
      </c>
      <c r="E265" s="138">
        <v>0</v>
      </c>
      <c r="F265" s="144">
        <v>2</v>
      </c>
      <c r="G265" s="133" t="s">
        <v>40</v>
      </c>
      <c r="H265" s="85">
        <v>310</v>
      </c>
      <c r="I265" s="109">
        <f t="shared" si="40"/>
        <v>620</v>
      </c>
    </row>
    <row r="266" spans="1:9" x14ac:dyDescent="0.2">
      <c r="A266" s="131">
        <f>IF(G266&lt;&gt;"",1+MAX($A$11:A265),"")</f>
        <v>158</v>
      </c>
      <c r="C266" s="126" t="s">
        <v>217</v>
      </c>
      <c r="D266" s="144">
        <v>2</v>
      </c>
      <c r="E266" s="138">
        <v>0</v>
      </c>
      <c r="F266" s="144">
        <v>2</v>
      </c>
      <c r="G266" s="133" t="s">
        <v>40</v>
      </c>
      <c r="H266" s="85">
        <v>310</v>
      </c>
      <c r="I266" s="109">
        <f t="shared" si="40"/>
        <v>620</v>
      </c>
    </row>
    <row r="267" spans="1:9" x14ac:dyDescent="0.2">
      <c r="A267" s="131">
        <f>IF(G267&lt;&gt;"",1+MAX($A$11:A266),"")</f>
        <v>159</v>
      </c>
      <c r="C267" s="126" t="s">
        <v>218</v>
      </c>
      <c r="D267" s="144">
        <v>2</v>
      </c>
      <c r="E267" s="138">
        <v>0</v>
      </c>
      <c r="F267" s="144">
        <v>2</v>
      </c>
      <c r="G267" s="133" t="s">
        <v>40</v>
      </c>
      <c r="H267" s="85">
        <v>310</v>
      </c>
      <c r="I267" s="109">
        <f t="shared" si="40"/>
        <v>620</v>
      </c>
    </row>
    <row r="268" spans="1:9" x14ac:dyDescent="0.2">
      <c r="A268" s="131">
        <f>IF(G268&lt;&gt;"",1+MAX($A$11:A267),"")</f>
        <v>160</v>
      </c>
      <c r="C268" s="126" t="s">
        <v>219</v>
      </c>
      <c r="D268" s="144">
        <v>2</v>
      </c>
      <c r="E268" s="138">
        <v>0</v>
      </c>
      <c r="F268" s="144">
        <v>2</v>
      </c>
      <c r="G268" s="133" t="s">
        <v>40</v>
      </c>
      <c r="H268" s="85">
        <v>310</v>
      </c>
      <c r="I268" s="109">
        <f t="shared" si="40"/>
        <v>620</v>
      </c>
    </row>
    <row r="269" spans="1:9" x14ac:dyDescent="0.2">
      <c r="A269" s="131">
        <f>IF(G269&lt;&gt;"",1+MAX($A$11:A268),"")</f>
        <v>161</v>
      </c>
      <c r="C269" s="126" t="s">
        <v>210</v>
      </c>
      <c r="D269" s="144">
        <v>1</v>
      </c>
      <c r="E269" s="138">
        <v>0</v>
      </c>
      <c r="F269" s="144">
        <v>1</v>
      </c>
      <c r="G269" s="133" t="s">
        <v>40</v>
      </c>
      <c r="H269" s="85">
        <v>310</v>
      </c>
      <c r="I269" s="109">
        <f t="shared" si="40"/>
        <v>310</v>
      </c>
    </row>
    <row r="270" spans="1:9" x14ac:dyDescent="0.2">
      <c r="A270" s="131">
        <f>IF(G270&lt;&gt;"",1+MAX($A$11:A269),"")</f>
        <v>162</v>
      </c>
      <c r="C270" s="126" t="s">
        <v>211</v>
      </c>
      <c r="D270" s="144">
        <v>1</v>
      </c>
      <c r="E270" s="138">
        <v>0</v>
      </c>
      <c r="F270" s="144">
        <v>1</v>
      </c>
      <c r="G270" s="133" t="s">
        <v>40</v>
      </c>
      <c r="H270" s="85">
        <v>310</v>
      </c>
      <c r="I270" s="109">
        <f t="shared" si="40"/>
        <v>310</v>
      </c>
    </row>
    <row r="271" spans="1:9" x14ac:dyDescent="0.2">
      <c r="A271" s="131">
        <f>IF(G271&lt;&gt;"",1+MAX($A$11:A270),"")</f>
        <v>163</v>
      </c>
      <c r="C271" s="126" t="s">
        <v>212</v>
      </c>
      <c r="D271" s="144">
        <v>1</v>
      </c>
      <c r="E271" s="138">
        <v>0</v>
      </c>
      <c r="F271" s="144">
        <v>1</v>
      </c>
      <c r="G271" s="133" t="s">
        <v>40</v>
      </c>
      <c r="H271" s="85">
        <v>310</v>
      </c>
      <c r="I271" s="109">
        <f t="shared" si="40"/>
        <v>310</v>
      </c>
    </row>
    <row r="272" spans="1:9" x14ac:dyDescent="0.2">
      <c r="A272" s="131">
        <f>IF(G272&lt;&gt;"",1+MAX($A$11:A271),"")</f>
        <v>164</v>
      </c>
      <c r="C272" s="126" t="s">
        <v>220</v>
      </c>
      <c r="D272" s="144">
        <v>3</v>
      </c>
      <c r="E272" s="138">
        <v>0</v>
      </c>
      <c r="F272" s="144">
        <v>3</v>
      </c>
      <c r="G272" s="133" t="s">
        <v>40</v>
      </c>
      <c r="H272" s="85">
        <v>310</v>
      </c>
      <c r="I272" s="109">
        <f t="shared" si="40"/>
        <v>930</v>
      </c>
    </row>
    <row r="273" spans="1:10" x14ac:dyDescent="0.2">
      <c r="A273" s="131">
        <f>IF(G273&lt;&gt;"",1+MAX($A$11:A272),"")</f>
        <v>165</v>
      </c>
      <c r="C273" s="126" t="s">
        <v>221</v>
      </c>
      <c r="D273" s="144">
        <v>2</v>
      </c>
      <c r="E273" s="138">
        <v>0</v>
      </c>
      <c r="F273" s="144">
        <v>2</v>
      </c>
      <c r="G273" s="133" t="s">
        <v>40</v>
      </c>
      <c r="H273" s="85">
        <v>310</v>
      </c>
      <c r="I273" s="109">
        <f t="shared" si="40"/>
        <v>620</v>
      </c>
    </row>
    <row r="274" spans="1:10" x14ac:dyDescent="0.2">
      <c r="A274" s="131" t="str">
        <f>IF(G274&lt;&gt;"",1+MAX($A$11:A273),"")</f>
        <v/>
      </c>
      <c r="C274" s="94"/>
      <c r="E274" s="107"/>
      <c r="F274" s="106"/>
      <c r="H274" s="108"/>
      <c r="I274" s="109"/>
    </row>
    <row r="275" spans="1:10" x14ac:dyDescent="0.2">
      <c r="A275" s="127"/>
      <c r="B275" s="11" t="s">
        <v>65</v>
      </c>
      <c r="C275" s="12" t="s">
        <v>66</v>
      </c>
      <c r="D275" s="128"/>
      <c r="E275" s="134"/>
      <c r="F275" s="134"/>
      <c r="G275" s="134"/>
      <c r="H275" s="134"/>
      <c r="I275" s="134"/>
      <c r="J275" s="53">
        <f>SUM(I276:I295)</f>
        <v>57207.367700000003</v>
      </c>
    </row>
    <row r="276" spans="1:10" x14ac:dyDescent="0.2">
      <c r="A276" s="131" t="str">
        <f>IF(G276&lt;&gt;"",1+MAX($A$11:A275),"")</f>
        <v/>
      </c>
      <c r="F276" s="77"/>
    </row>
    <row r="277" spans="1:10" x14ac:dyDescent="0.25">
      <c r="A277" s="131" t="str">
        <f>IF(G277&lt;&gt;"",1+MAX($A$11:A276),"")</f>
        <v/>
      </c>
      <c r="C277" s="142" t="s">
        <v>222</v>
      </c>
      <c r="D277" s="120"/>
      <c r="E277" s="120"/>
      <c r="F277" s="137"/>
      <c r="G277" s="120"/>
      <c r="H277" s="85"/>
      <c r="I277" s="120"/>
    </row>
    <row r="278" spans="1:10" x14ac:dyDescent="0.2">
      <c r="A278" s="131">
        <f>IF(G278&lt;&gt;"",1+MAX($A$11:A277),"")</f>
        <v>166</v>
      </c>
      <c r="C278" s="122" t="s">
        <v>223</v>
      </c>
      <c r="D278" s="119">
        <v>322.97000000000003</v>
      </c>
      <c r="E278" s="138">
        <v>0.1</v>
      </c>
      <c r="F278" s="137">
        <v>355.26700000000005</v>
      </c>
      <c r="G278" s="133" t="s">
        <v>82</v>
      </c>
      <c r="H278" s="85">
        <v>20.6</v>
      </c>
      <c r="I278" s="109">
        <f t="shared" ref="I278" si="41">H278*F278</f>
        <v>7318.5002000000013</v>
      </c>
    </row>
    <row r="279" spans="1:10" x14ac:dyDescent="0.25">
      <c r="A279" s="131" t="str">
        <f>IF(G279&lt;&gt;"",1+MAX($A$11:A278),"")</f>
        <v/>
      </c>
      <c r="C279" s="120"/>
      <c r="D279" s="147"/>
      <c r="E279" s="120"/>
      <c r="F279" s="137"/>
      <c r="G279" s="120"/>
      <c r="H279" s="85"/>
      <c r="I279" s="120"/>
    </row>
    <row r="280" spans="1:10" x14ac:dyDescent="0.25">
      <c r="A280" s="131" t="str">
        <f>IF(G280&lt;&gt;"",1+MAX($A$11:A279),"")</f>
        <v/>
      </c>
      <c r="C280" s="142" t="s">
        <v>324</v>
      </c>
      <c r="D280" s="147"/>
      <c r="E280" s="120"/>
      <c r="F280" s="137"/>
      <c r="G280" s="120"/>
      <c r="H280" s="85"/>
      <c r="I280" s="120"/>
    </row>
    <row r="281" spans="1:10" x14ac:dyDescent="0.2">
      <c r="A281" s="131">
        <f>IF(G281&lt;&gt;"",1+MAX($A$11:A280),"")</f>
        <v>167</v>
      </c>
      <c r="C281" s="122" t="s">
        <v>224</v>
      </c>
      <c r="D281" s="119">
        <v>302.36</v>
      </c>
      <c r="E281" s="138">
        <v>0.1</v>
      </c>
      <c r="F281" s="137">
        <v>332.59600000000006</v>
      </c>
      <c r="G281" s="133" t="s">
        <v>82</v>
      </c>
      <c r="H281" s="85">
        <v>16.5</v>
      </c>
      <c r="I281" s="109">
        <f t="shared" ref="I281:I285" si="42">H281*F281</f>
        <v>5487.8340000000007</v>
      </c>
    </row>
    <row r="282" spans="1:10" x14ac:dyDescent="0.2">
      <c r="A282" s="131">
        <f>IF(G282&lt;&gt;"",1+MAX($A$11:A281),"")</f>
        <v>168</v>
      </c>
      <c r="C282" s="122" t="s">
        <v>225</v>
      </c>
      <c r="D282" s="119">
        <v>201.18</v>
      </c>
      <c r="E282" s="138">
        <v>0.1</v>
      </c>
      <c r="F282" s="137">
        <v>221.29800000000003</v>
      </c>
      <c r="G282" s="133" t="s">
        <v>82</v>
      </c>
      <c r="H282" s="85">
        <v>16.5</v>
      </c>
      <c r="I282" s="109">
        <f t="shared" si="42"/>
        <v>3651.4170000000004</v>
      </c>
    </row>
    <row r="283" spans="1:10" x14ac:dyDescent="0.2">
      <c r="A283" s="131">
        <f>IF(G283&lt;&gt;"",1+MAX($A$11:A282),"")</f>
        <v>169</v>
      </c>
      <c r="C283" s="122" t="s">
        <v>226</v>
      </c>
      <c r="D283" s="119">
        <v>90.27</v>
      </c>
      <c r="E283" s="138">
        <v>0.1</v>
      </c>
      <c r="F283" s="137">
        <v>99.296999999999997</v>
      </c>
      <c r="G283" s="133" t="s">
        <v>82</v>
      </c>
      <c r="H283" s="85">
        <v>14.5</v>
      </c>
      <c r="I283" s="109">
        <f t="shared" si="42"/>
        <v>1439.8064999999999</v>
      </c>
    </row>
    <row r="284" spans="1:10" x14ac:dyDescent="0.2">
      <c r="A284" s="131">
        <f>IF(G284&lt;&gt;"",1+MAX($A$11:A283),"")</f>
        <v>170</v>
      </c>
      <c r="C284" s="122" t="s">
        <v>227</v>
      </c>
      <c r="D284" s="119">
        <v>214.28</v>
      </c>
      <c r="E284" s="138">
        <v>0.1</v>
      </c>
      <c r="F284" s="137">
        <v>235.70800000000003</v>
      </c>
      <c r="G284" s="133" t="s">
        <v>82</v>
      </c>
      <c r="H284" s="85">
        <v>14.5</v>
      </c>
      <c r="I284" s="109">
        <f t="shared" si="42"/>
        <v>3417.7660000000005</v>
      </c>
    </row>
    <row r="285" spans="1:10" x14ac:dyDescent="0.2">
      <c r="A285" s="131">
        <f>IF(G285&lt;&gt;"",1+MAX($A$11:A284),"")</f>
        <v>171</v>
      </c>
      <c r="C285" s="122" t="s">
        <v>228</v>
      </c>
      <c r="D285" s="119">
        <v>117.78</v>
      </c>
      <c r="E285" s="138">
        <v>0.1</v>
      </c>
      <c r="F285" s="137">
        <v>129.55800000000002</v>
      </c>
      <c r="G285" s="133" t="s">
        <v>82</v>
      </c>
      <c r="H285" s="85">
        <v>18</v>
      </c>
      <c r="I285" s="109">
        <f t="shared" si="42"/>
        <v>2332.0440000000003</v>
      </c>
    </row>
    <row r="286" spans="1:10" x14ac:dyDescent="0.25">
      <c r="A286" s="131" t="str">
        <f>IF(G286&lt;&gt;"",1+MAX($A$11:A285),"")</f>
        <v/>
      </c>
      <c r="C286" s="120"/>
      <c r="D286" s="147"/>
      <c r="E286" s="120"/>
      <c r="F286" s="120"/>
      <c r="G286" s="120"/>
      <c r="H286" s="85"/>
      <c r="I286" s="135"/>
    </row>
    <row r="287" spans="1:10" x14ac:dyDescent="0.25">
      <c r="A287" s="131" t="str">
        <f>IF(G287&lt;&gt;"",1+MAX($A$11:A286),"")</f>
        <v/>
      </c>
      <c r="C287" s="142" t="s">
        <v>229</v>
      </c>
      <c r="D287" s="147"/>
      <c r="E287" s="120"/>
      <c r="F287" s="120"/>
      <c r="G287" s="120"/>
      <c r="H287" s="85"/>
      <c r="I287" s="135"/>
    </row>
    <row r="288" spans="1:10" x14ac:dyDescent="0.2">
      <c r="A288" s="131">
        <f>IF(G288&lt;&gt;"",1+MAX($A$11:A287),"")</f>
        <v>172</v>
      </c>
      <c r="C288" s="122" t="s">
        <v>230</v>
      </c>
      <c r="D288" s="119">
        <v>2</v>
      </c>
      <c r="E288" s="138">
        <v>0</v>
      </c>
      <c r="F288" s="119">
        <v>3</v>
      </c>
      <c r="G288" s="133" t="s">
        <v>40</v>
      </c>
      <c r="H288" s="85">
        <v>510</v>
      </c>
      <c r="I288" s="109">
        <f t="shared" ref="I288:I294" si="43">H288*F288</f>
        <v>1530</v>
      </c>
    </row>
    <row r="289" spans="1:10" x14ac:dyDescent="0.2">
      <c r="A289" s="131">
        <f>IF(G289&lt;&gt;"",1+MAX($A$11:A288),"")</f>
        <v>173</v>
      </c>
      <c r="C289" s="122" t="s">
        <v>231</v>
      </c>
      <c r="D289" s="119">
        <v>1</v>
      </c>
      <c r="E289" s="138">
        <v>0</v>
      </c>
      <c r="F289" s="119">
        <v>3</v>
      </c>
      <c r="G289" s="133" t="s">
        <v>40</v>
      </c>
      <c r="H289" s="85">
        <v>550</v>
      </c>
      <c r="I289" s="109">
        <f t="shared" si="43"/>
        <v>1650</v>
      </c>
    </row>
    <row r="290" spans="1:10" x14ac:dyDescent="0.2">
      <c r="A290" s="131">
        <f>IF(G290&lt;&gt;"",1+MAX($A$11:A289),"")</f>
        <v>174</v>
      </c>
      <c r="C290" s="122" t="s">
        <v>232</v>
      </c>
      <c r="D290" s="119">
        <v>11</v>
      </c>
      <c r="E290" s="138">
        <v>0</v>
      </c>
      <c r="F290" s="119">
        <v>11</v>
      </c>
      <c r="G290" s="133" t="s">
        <v>40</v>
      </c>
      <c r="H290" s="85">
        <v>780</v>
      </c>
      <c r="I290" s="109">
        <f t="shared" si="43"/>
        <v>8580</v>
      </c>
    </row>
    <row r="291" spans="1:10" x14ac:dyDescent="0.2">
      <c r="A291" s="131">
        <f>IF(G291&lt;&gt;"",1+MAX($A$11:A290),"")</f>
        <v>175</v>
      </c>
      <c r="C291" s="122" t="s">
        <v>233</v>
      </c>
      <c r="D291" s="119">
        <v>13</v>
      </c>
      <c r="E291" s="138">
        <v>0</v>
      </c>
      <c r="F291" s="119">
        <v>13</v>
      </c>
      <c r="G291" s="133" t="s">
        <v>40</v>
      </c>
      <c r="H291" s="85">
        <v>800</v>
      </c>
      <c r="I291" s="109">
        <f t="shared" si="43"/>
        <v>10400</v>
      </c>
    </row>
    <row r="292" spans="1:10" x14ac:dyDescent="0.2">
      <c r="A292" s="131">
        <f>IF(G292&lt;&gt;"",1+MAX($A$11:A291),"")</f>
        <v>176</v>
      </c>
      <c r="C292" s="122" t="s">
        <v>234</v>
      </c>
      <c r="D292" s="119">
        <v>7</v>
      </c>
      <c r="E292" s="138">
        <v>0</v>
      </c>
      <c r="F292" s="119">
        <v>7</v>
      </c>
      <c r="G292" s="133" t="s">
        <v>40</v>
      </c>
      <c r="H292" s="85">
        <v>1200</v>
      </c>
      <c r="I292" s="109">
        <f t="shared" si="43"/>
        <v>8400</v>
      </c>
    </row>
    <row r="293" spans="1:10" x14ac:dyDescent="0.2">
      <c r="A293" s="131">
        <f>IF(G293&lt;&gt;"",1+MAX($A$11:A292),"")</f>
        <v>177</v>
      </c>
      <c r="C293" s="122" t="s">
        <v>235</v>
      </c>
      <c r="D293" s="119">
        <v>3</v>
      </c>
      <c r="E293" s="138">
        <v>0</v>
      </c>
      <c r="F293" s="119">
        <v>3</v>
      </c>
      <c r="G293" s="133" t="s">
        <v>40</v>
      </c>
      <c r="H293" s="85">
        <v>600</v>
      </c>
      <c r="I293" s="109">
        <f t="shared" si="43"/>
        <v>1800</v>
      </c>
    </row>
    <row r="294" spans="1:10" x14ac:dyDescent="0.2">
      <c r="A294" s="131">
        <f>IF(G294&lt;&gt;"",1+MAX($A$11:A293),"")</f>
        <v>178</v>
      </c>
      <c r="C294" s="122" t="s">
        <v>236</v>
      </c>
      <c r="D294" s="119">
        <v>2</v>
      </c>
      <c r="E294" s="138">
        <v>0</v>
      </c>
      <c r="F294" s="119">
        <v>2</v>
      </c>
      <c r="G294" s="133" t="s">
        <v>40</v>
      </c>
      <c r="H294" s="85">
        <v>600</v>
      </c>
      <c r="I294" s="109">
        <f t="shared" si="43"/>
        <v>1200</v>
      </c>
    </row>
    <row r="295" spans="1:10" x14ac:dyDescent="0.2">
      <c r="A295" s="131" t="str">
        <f>IF(G295&lt;&gt;"",1+MAX($A$11:A294),"")</f>
        <v/>
      </c>
      <c r="D295" s="93"/>
      <c r="E295" s="107"/>
      <c r="F295" s="106"/>
      <c r="H295" s="85"/>
      <c r="I295" s="109"/>
    </row>
    <row r="296" spans="1:10" x14ac:dyDescent="0.2">
      <c r="A296" s="127"/>
      <c r="B296" s="11" t="s">
        <v>67</v>
      </c>
      <c r="C296" s="12" t="s">
        <v>68</v>
      </c>
      <c r="D296" s="128"/>
      <c r="E296" s="134"/>
      <c r="F296" s="134"/>
      <c r="G296" s="134"/>
      <c r="H296" s="134"/>
      <c r="I296" s="134"/>
      <c r="J296" s="53">
        <f>SUM(I297:I332)</f>
        <v>36846.965100000001</v>
      </c>
    </row>
    <row r="297" spans="1:10" x14ac:dyDescent="0.2">
      <c r="A297" s="131" t="str">
        <f>IF(G297&lt;&gt;"",1+MAX($A$11:A296),"")</f>
        <v/>
      </c>
      <c r="F297" s="77"/>
    </row>
    <row r="298" spans="1:10" x14ac:dyDescent="0.25">
      <c r="A298" s="131" t="str">
        <f>IF(G298&lt;&gt;"",1+MAX($A$11:A297),"")</f>
        <v/>
      </c>
      <c r="C298" s="142" t="s">
        <v>268</v>
      </c>
      <c r="D298" s="143"/>
      <c r="E298" s="138"/>
      <c r="F298" s="137"/>
      <c r="G298" s="120"/>
      <c r="H298" s="120"/>
      <c r="I298" s="135"/>
    </row>
    <row r="299" spans="1:10" x14ac:dyDescent="0.2">
      <c r="A299" s="131">
        <f>IF(G299&lt;&gt;"",1+MAX($A$11:A298),"")</f>
        <v>179</v>
      </c>
      <c r="C299" s="122" t="s">
        <v>237</v>
      </c>
      <c r="D299" s="119">
        <v>32.090000000000003</v>
      </c>
      <c r="E299" s="138">
        <v>0.1</v>
      </c>
      <c r="F299" s="137">
        <v>35.299000000000007</v>
      </c>
      <c r="G299" s="133" t="s">
        <v>82</v>
      </c>
      <c r="H299" s="85">
        <v>6.2</v>
      </c>
      <c r="I299" s="109">
        <f t="shared" ref="I299:I316" si="44">H299*F299</f>
        <v>218.85380000000004</v>
      </c>
    </row>
    <row r="300" spans="1:10" x14ac:dyDescent="0.2">
      <c r="A300" s="131">
        <f>IF(G300&lt;&gt;"",1+MAX($A$11:A299),"")</f>
        <v>180</v>
      </c>
      <c r="C300" s="122" t="s">
        <v>238</v>
      </c>
      <c r="D300" s="119">
        <v>165.91</v>
      </c>
      <c r="E300" s="138">
        <v>0.1</v>
      </c>
      <c r="F300" s="137">
        <v>182.501</v>
      </c>
      <c r="G300" s="133" t="s">
        <v>82</v>
      </c>
      <c r="H300" s="85">
        <v>8.1999999999999993</v>
      </c>
      <c r="I300" s="109">
        <f t="shared" si="44"/>
        <v>1496.5082</v>
      </c>
    </row>
    <row r="301" spans="1:10" x14ac:dyDescent="0.2">
      <c r="A301" s="131">
        <f>IF(G301&lt;&gt;"",1+MAX($A$11:A300),"")</f>
        <v>181</v>
      </c>
      <c r="C301" s="122" t="s">
        <v>239</v>
      </c>
      <c r="D301" s="119">
        <v>62.47</v>
      </c>
      <c r="E301" s="138">
        <v>0.1</v>
      </c>
      <c r="F301" s="137">
        <v>68.716999999999999</v>
      </c>
      <c r="G301" s="133" t="s">
        <v>82</v>
      </c>
      <c r="H301" s="85">
        <v>10.5</v>
      </c>
      <c r="I301" s="109">
        <f t="shared" si="44"/>
        <v>721.52850000000001</v>
      </c>
    </row>
    <row r="302" spans="1:10" x14ac:dyDescent="0.2">
      <c r="A302" s="131">
        <f>IF(G302&lt;&gt;"",1+MAX($A$11:A301),"")</f>
        <v>182</v>
      </c>
      <c r="C302" s="122" t="s">
        <v>240</v>
      </c>
      <c r="D302" s="119">
        <v>56.19</v>
      </c>
      <c r="E302" s="138">
        <v>0.1</v>
      </c>
      <c r="F302" s="137">
        <v>61.809000000000005</v>
      </c>
      <c r="G302" s="133" t="s">
        <v>82</v>
      </c>
      <c r="H302" s="85">
        <v>11</v>
      </c>
      <c r="I302" s="109">
        <f t="shared" si="44"/>
        <v>679.899</v>
      </c>
    </row>
    <row r="303" spans="1:10" x14ac:dyDescent="0.2">
      <c r="A303" s="131">
        <f>IF(G303&lt;&gt;"",1+MAX($A$11:A302),"")</f>
        <v>183</v>
      </c>
      <c r="C303" s="122" t="s">
        <v>241</v>
      </c>
      <c r="D303" s="119">
        <v>46.03</v>
      </c>
      <c r="E303" s="138">
        <v>0.1</v>
      </c>
      <c r="F303" s="137">
        <v>50.633000000000003</v>
      </c>
      <c r="G303" s="133" t="s">
        <v>82</v>
      </c>
      <c r="H303" s="85">
        <v>6.5</v>
      </c>
      <c r="I303" s="109">
        <f t="shared" si="44"/>
        <v>329.11450000000002</v>
      </c>
    </row>
    <row r="304" spans="1:10" x14ac:dyDescent="0.2">
      <c r="A304" s="131">
        <f>IF(G304&lt;&gt;"",1+MAX($A$11:A303),"")</f>
        <v>184</v>
      </c>
      <c r="C304" s="122" t="s">
        <v>242</v>
      </c>
      <c r="D304" s="119">
        <v>10.74</v>
      </c>
      <c r="E304" s="138">
        <v>0.1</v>
      </c>
      <c r="F304" s="137">
        <v>11.814000000000002</v>
      </c>
      <c r="G304" s="133" t="s">
        <v>82</v>
      </c>
      <c r="H304" s="85">
        <v>12.4</v>
      </c>
      <c r="I304" s="109">
        <f t="shared" si="44"/>
        <v>146.49360000000001</v>
      </c>
    </row>
    <row r="305" spans="1:9" x14ac:dyDescent="0.2">
      <c r="A305" s="131">
        <f>IF(G305&lt;&gt;"",1+MAX($A$11:A304),"")</f>
        <v>185</v>
      </c>
      <c r="C305" s="122" t="s">
        <v>243</v>
      </c>
      <c r="D305" s="119">
        <v>4.75</v>
      </c>
      <c r="E305" s="138">
        <v>0.1</v>
      </c>
      <c r="F305" s="137">
        <v>5.2250000000000005</v>
      </c>
      <c r="G305" s="133" t="s">
        <v>82</v>
      </c>
      <c r="H305" s="85">
        <v>18.5</v>
      </c>
      <c r="I305" s="109">
        <f t="shared" si="44"/>
        <v>96.662500000000009</v>
      </c>
    </row>
    <row r="306" spans="1:9" x14ac:dyDescent="0.2">
      <c r="A306" s="131">
        <f>IF(G306&lt;&gt;"",1+MAX($A$11:A305),"")</f>
        <v>186</v>
      </c>
      <c r="C306" s="122" t="s">
        <v>244</v>
      </c>
      <c r="D306" s="119">
        <v>6.69</v>
      </c>
      <c r="E306" s="138">
        <v>0.1</v>
      </c>
      <c r="F306" s="137">
        <v>7.3590000000000009</v>
      </c>
      <c r="G306" s="133" t="s">
        <v>82</v>
      </c>
      <c r="H306" s="85">
        <v>18.5</v>
      </c>
      <c r="I306" s="109">
        <f t="shared" si="44"/>
        <v>136.14150000000001</v>
      </c>
    </row>
    <row r="307" spans="1:9" x14ac:dyDescent="0.2">
      <c r="A307" s="131">
        <f>IF(G307&lt;&gt;"",1+MAX($A$11:A306),"")</f>
        <v>187</v>
      </c>
      <c r="C307" s="122" t="s">
        <v>245</v>
      </c>
      <c r="D307" s="119">
        <v>2</v>
      </c>
      <c r="E307" s="138">
        <v>0.1</v>
      </c>
      <c r="F307" s="137">
        <v>2.2000000000000002</v>
      </c>
      <c r="G307" s="133" t="s">
        <v>82</v>
      </c>
      <c r="H307" s="85">
        <v>14.5</v>
      </c>
      <c r="I307" s="109">
        <f t="shared" si="44"/>
        <v>31.900000000000002</v>
      </c>
    </row>
    <row r="308" spans="1:9" x14ac:dyDescent="0.2">
      <c r="A308" s="131">
        <f>IF(G308&lt;&gt;"",1+MAX($A$11:A307),"")</f>
        <v>188</v>
      </c>
      <c r="C308" s="122" t="s">
        <v>246</v>
      </c>
      <c r="D308" s="119">
        <v>36.229999999999997</v>
      </c>
      <c r="E308" s="138">
        <v>0.1</v>
      </c>
      <c r="F308" s="137">
        <v>39.853000000000002</v>
      </c>
      <c r="G308" s="133" t="s">
        <v>82</v>
      </c>
      <c r="H308" s="85">
        <v>9.5</v>
      </c>
      <c r="I308" s="109">
        <f t="shared" si="44"/>
        <v>378.6035</v>
      </c>
    </row>
    <row r="309" spans="1:9" x14ac:dyDescent="0.2">
      <c r="A309" s="131">
        <f>IF(G309&lt;&gt;"",1+MAX($A$11:A308),"")</f>
        <v>189</v>
      </c>
      <c r="C309" s="122" t="s">
        <v>247</v>
      </c>
      <c r="D309" s="119">
        <v>5.12</v>
      </c>
      <c r="E309" s="138">
        <v>0.1</v>
      </c>
      <c r="F309" s="137">
        <v>5.6320000000000006</v>
      </c>
      <c r="G309" s="133" t="s">
        <v>82</v>
      </c>
      <c r="H309" s="85">
        <v>11.8</v>
      </c>
      <c r="I309" s="109">
        <f t="shared" si="44"/>
        <v>66.457600000000014</v>
      </c>
    </row>
    <row r="310" spans="1:9" x14ac:dyDescent="0.2">
      <c r="A310" s="131">
        <f>IF(G310&lt;&gt;"",1+MAX($A$11:A309),"")</f>
        <v>190</v>
      </c>
      <c r="C310" s="122" t="s">
        <v>248</v>
      </c>
      <c r="D310" s="119">
        <v>6.28</v>
      </c>
      <c r="E310" s="138">
        <v>0.1</v>
      </c>
      <c r="F310" s="137">
        <v>6.9080000000000013</v>
      </c>
      <c r="G310" s="133" t="s">
        <v>82</v>
      </c>
      <c r="H310" s="85">
        <v>6.5</v>
      </c>
      <c r="I310" s="109">
        <f t="shared" si="44"/>
        <v>44.902000000000008</v>
      </c>
    </row>
    <row r="311" spans="1:9" x14ac:dyDescent="0.2">
      <c r="A311" s="131">
        <f>IF(G311&lt;&gt;"",1+MAX($A$11:A310),"")</f>
        <v>191</v>
      </c>
      <c r="C311" s="122" t="s">
        <v>249</v>
      </c>
      <c r="D311" s="119">
        <v>14.06</v>
      </c>
      <c r="E311" s="138">
        <v>0.1</v>
      </c>
      <c r="F311" s="137">
        <v>15.466000000000001</v>
      </c>
      <c r="G311" s="133" t="s">
        <v>82</v>
      </c>
      <c r="H311" s="85">
        <v>11.4</v>
      </c>
      <c r="I311" s="109">
        <f t="shared" si="44"/>
        <v>176.31240000000003</v>
      </c>
    </row>
    <row r="312" spans="1:9" x14ac:dyDescent="0.2">
      <c r="A312" s="131">
        <f>IF(G312&lt;&gt;"",1+MAX($A$11:A311),"")</f>
        <v>192</v>
      </c>
      <c r="C312" s="122" t="s">
        <v>250</v>
      </c>
      <c r="D312" s="119">
        <v>30.39</v>
      </c>
      <c r="E312" s="138">
        <v>0.1</v>
      </c>
      <c r="F312" s="137">
        <v>33.429000000000002</v>
      </c>
      <c r="G312" s="133" t="s">
        <v>82</v>
      </c>
      <c r="H312" s="85">
        <v>16.5</v>
      </c>
      <c r="I312" s="109">
        <f t="shared" si="44"/>
        <v>551.57850000000008</v>
      </c>
    </row>
    <row r="313" spans="1:9" x14ac:dyDescent="0.2">
      <c r="A313" s="131">
        <f>IF(G313&lt;&gt;"",1+MAX($A$11:A312),"")</f>
        <v>193</v>
      </c>
      <c r="C313" s="122" t="s">
        <v>251</v>
      </c>
      <c r="D313" s="119">
        <v>29.35</v>
      </c>
      <c r="E313" s="138">
        <v>0.1</v>
      </c>
      <c r="F313" s="137">
        <v>32.285000000000004</v>
      </c>
      <c r="G313" s="133" t="s">
        <v>82</v>
      </c>
      <c r="H313" s="85">
        <v>11.5</v>
      </c>
      <c r="I313" s="109">
        <f t="shared" si="44"/>
        <v>371.27750000000003</v>
      </c>
    </row>
    <row r="314" spans="1:9" x14ac:dyDescent="0.2">
      <c r="A314" s="131">
        <f>IF(G314&lt;&gt;"",1+MAX($A$11:A313),"")</f>
        <v>194</v>
      </c>
      <c r="C314" s="122" t="s">
        <v>252</v>
      </c>
      <c r="D314" s="119">
        <v>8.9700000000000006</v>
      </c>
      <c r="E314" s="138">
        <v>0.1</v>
      </c>
      <c r="F314" s="137">
        <v>9.8670000000000009</v>
      </c>
      <c r="G314" s="133" t="s">
        <v>82</v>
      </c>
      <c r="H314" s="85">
        <v>22.4</v>
      </c>
      <c r="I314" s="109">
        <f t="shared" si="44"/>
        <v>221.02080000000001</v>
      </c>
    </row>
    <row r="315" spans="1:9" x14ac:dyDescent="0.2">
      <c r="A315" s="131">
        <f>IF(G315&lt;&gt;"",1+MAX($A$11:A314),"")</f>
        <v>195</v>
      </c>
      <c r="C315" s="122" t="s">
        <v>253</v>
      </c>
      <c r="D315" s="119">
        <v>23.44</v>
      </c>
      <c r="E315" s="138">
        <v>0.1</v>
      </c>
      <c r="F315" s="137">
        <v>25.784000000000002</v>
      </c>
      <c r="G315" s="133" t="s">
        <v>82</v>
      </c>
      <c r="H315" s="85">
        <v>11.5</v>
      </c>
      <c r="I315" s="109">
        <f t="shared" si="44"/>
        <v>296.51600000000002</v>
      </c>
    </row>
    <row r="316" spans="1:9" x14ac:dyDescent="0.2">
      <c r="A316" s="131">
        <f>IF(G316&lt;&gt;"",1+MAX($A$11:A315),"")</f>
        <v>196</v>
      </c>
      <c r="C316" s="122" t="s">
        <v>254</v>
      </c>
      <c r="D316" s="119">
        <v>6.52</v>
      </c>
      <c r="E316" s="138">
        <v>0.1</v>
      </c>
      <c r="F316" s="137">
        <v>7.1719999999999997</v>
      </c>
      <c r="G316" s="133" t="s">
        <v>82</v>
      </c>
      <c r="H316" s="85">
        <v>11.6</v>
      </c>
      <c r="I316" s="109">
        <f t="shared" si="44"/>
        <v>83.1952</v>
      </c>
    </row>
    <row r="317" spans="1:9" x14ac:dyDescent="0.25">
      <c r="A317" s="131" t="str">
        <f>IF(G317&lt;&gt;"",1+MAX($A$11:A316),"")</f>
        <v/>
      </c>
      <c r="C317" s="120"/>
      <c r="D317" s="120"/>
      <c r="E317" s="120"/>
      <c r="F317" s="120"/>
      <c r="G317" s="120"/>
      <c r="H317" s="85"/>
      <c r="I317" s="135"/>
    </row>
    <row r="318" spans="1:9" x14ac:dyDescent="0.25">
      <c r="A318" s="131" t="str">
        <f>IF(G318&lt;&gt;"",1+MAX($A$11:A317),"")</f>
        <v/>
      </c>
      <c r="C318" s="142" t="s">
        <v>255</v>
      </c>
      <c r="D318" s="144"/>
      <c r="E318" s="120"/>
      <c r="F318" s="120"/>
      <c r="G318" s="120"/>
      <c r="H318" s="120"/>
      <c r="I318" s="135"/>
    </row>
    <row r="319" spans="1:9" x14ac:dyDescent="0.2">
      <c r="A319" s="131">
        <f>IF(G319&lt;&gt;"",1+MAX($A$11:A318),"")</f>
        <v>197</v>
      </c>
      <c r="C319" s="126" t="s">
        <v>256</v>
      </c>
      <c r="D319" s="144">
        <v>1</v>
      </c>
      <c r="E319" s="138">
        <v>0</v>
      </c>
      <c r="F319" s="144">
        <v>1</v>
      </c>
      <c r="G319" s="133" t="s">
        <v>40</v>
      </c>
      <c r="H319" s="85">
        <v>3500</v>
      </c>
      <c r="I319" s="109">
        <f t="shared" ref="I319:I322" si="45">H319*F319</f>
        <v>3500</v>
      </c>
    </row>
    <row r="320" spans="1:9" x14ac:dyDescent="0.2">
      <c r="A320" s="131">
        <f>IF(G320&lt;&gt;"",1+MAX($A$11:A319),"")</f>
        <v>198</v>
      </c>
      <c r="C320" s="126" t="s">
        <v>257</v>
      </c>
      <c r="D320" s="144">
        <v>1</v>
      </c>
      <c r="E320" s="138">
        <v>0</v>
      </c>
      <c r="F320" s="144">
        <v>1</v>
      </c>
      <c r="G320" s="133" t="s">
        <v>40</v>
      </c>
      <c r="H320" s="85">
        <v>3500</v>
      </c>
      <c r="I320" s="109">
        <f t="shared" si="45"/>
        <v>3500</v>
      </c>
    </row>
    <row r="321" spans="1:10" x14ac:dyDescent="0.2">
      <c r="A321" s="131">
        <f>IF(G321&lt;&gt;"",1+MAX($A$11:A320),"")</f>
        <v>199</v>
      </c>
      <c r="C321" s="126" t="s">
        <v>258</v>
      </c>
      <c r="D321" s="144">
        <v>1</v>
      </c>
      <c r="E321" s="138">
        <v>0</v>
      </c>
      <c r="F321" s="144">
        <v>1</v>
      </c>
      <c r="G321" s="133" t="s">
        <v>40</v>
      </c>
      <c r="H321" s="85">
        <v>3500</v>
      </c>
      <c r="I321" s="109">
        <f t="shared" si="45"/>
        <v>3500</v>
      </c>
    </row>
    <row r="322" spans="1:10" x14ac:dyDescent="0.2">
      <c r="A322" s="131">
        <f>IF(G322&lt;&gt;"",1+MAX($A$11:A321),"")</f>
        <v>200</v>
      </c>
      <c r="C322" s="126" t="s">
        <v>259</v>
      </c>
      <c r="D322" s="144">
        <v>1</v>
      </c>
      <c r="E322" s="138">
        <v>0</v>
      </c>
      <c r="F322" s="144">
        <v>1</v>
      </c>
      <c r="G322" s="133" t="s">
        <v>40</v>
      </c>
      <c r="H322" s="85">
        <v>3500</v>
      </c>
      <c r="I322" s="109">
        <f t="shared" si="45"/>
        <v>3500</v>
      </c>
    </row>
    <row r="323" spans="1:10" x14ac:dyDescent="0.25">
      <c r="A323" s="131" t="str">
        <f>IF(G323&lt;&gt;"",1+MAX($A$11:A322),"")</f>
        <v/>
      </c>
      <c r="C323" s="145" t="s">
        <v>260</v>
      </c>
      <c r="D323" s="120"/>
      <c r="E323" s="138"/>
      <c r="F323" s="125"/>
      <c r="G323" s="120"/>
      <c r="H323" s="85"/>
      <c r="I323" s="135"/>
    </row>
    <row r="324" spans="1:10" x14ac:dyDescent="0.2">
      <c r="A324" s="131">
        <f>IF(G324&lt;&gt;"",1+MAX($A$11:A323),"")</f>
        <v>201</v>
      </c>
      <c r="C324" s="126" t="s">
        <v>261</v>
      </c>
      <c r="D324" s="144">
        <v>11</v>
      </c>
      <c r="E324" s="138">
        <v>0</v>
      </c>
      <c r="F324" s="144">
        <v>11</v>
      </c>
      <c r="G324" s="133" t="s">
        <v>40</v>
      </c>
      <c r="H324" s="85">
        <v>550</v>
      </c>
      <c r="I324" s="109">
        <f t="shared" ref="I324" si="46">H324*F324</f>
        <v>6050</v>
      </c>
    </row>
    <row r="325" spans="1:10" x14ac:dyDescent="0.25">
      <c r="A325" s="131" t="str">
        <f>IF(G325&lt;&gt;"",1+MAX($A$11:A324),"")</f>
        <v/>
      </c>
      <c r="C325" s="120"/>
      <c r="D325" s="120"/>
      <c r="E325" s="138"/>
      <c r="F325" s="125"/>
      <c r="G325" s="120"/>
      <c r="H325" s="85"/>
      <c r="I325" s="135"/>
    </row>
    <row r="326" spans="1:10" x14ac:dyDescent="0.25">
      <c r="A326" s="131" t="str">
        <f>IF(G326&lt;&gt;"",1+MAX($A$11:A325),"")</f>
        <v/>
      </c>
      <c r="C326" s="142" t="s">
        <v>262</v>
      </c>
      <c r="D326" s="120"/>
      <c r="E326" s="138"/>
      <c r="F326" s="125"/>
      <c r="G326" s="120"/>
      <c r="H326" s="85"/>
      <c r="I326" s="135"/>
    </row>
    <row r="327" spans="1:10" ht="47.25" x14ac:dyDescent="0.2">
      <c r="A327" s="131">
        <f>IF(G327&lt;&gt;"",1+MAX($A$11:A326),"")</f>
        <v>202</v>
      </c>
      <c r="C327" s="126" t="s">
        <v>263</v>
      </c>
      <c r="D327" s="144">
        <v>12</v>
      </c>
      <c r="E327" s="138">
        <v>0</v>
      </c>
      <c r="F327" s="144">
        <v>12</v>
      </c>
      <c r="G327" s="133" t="s">
        <v>40</v>
      </c>
      <c r="H327" s="85">
        <v>430</v>
      </c>
      <c r="I327" s="109">
        <f t="shared" ref="I327:I331" si="47">H327*F327</f>
        <v>5160</v>
      </c>
    </row>
    <row r="328" spans="1:10" ht="47.25" x14ac:dyDescent="0.2">
      <c r="A328" s="131">
        <f>IF(G328&lt;&gt;"",1+MAX($A$11:A327),"")</f>
        <v>203</v>
      </c>
      <c r="C328" s="126" t="s">
        <v>264</v>
      </c>
      <c r="D328" s="144">
        <v>7</v>
      </c>
      <c r="E328" s="138">
        <v>0</v>
      </c>
      <c r="F328" s="144">
        <v>7</v>
      </c>
      <c r="G328" s="133" t="s">
        <v>40</v>
      </c>
      <c r="H328" s="85">
        <v>430</v>
      </c>
      <c r="I328" s="109">
        <f t="shared" si="47"/>
        <v>3010</v>
      </c>
    </row>
    <row r="329" spans="1:10" ht="47.25" x14ac:dyDescent="0.2">
      <c r="A329" s="131">
        <f>IF(G329&lt;&gt;"",1+MAX($A$11:A328),"")</f>
        <v>204</v>
      </c>
      <c r="C329" s="126" t="s">
        <v>265</v>
      </c>
      <c r="D329" s="144">
        <v>2</v>
      </c>
      <c r="E329" s="138">
        <v>0</v>
      </c>
      <c r="F329" s="144">
        <v>2</v>
      </c>
      <c r="G329" s="133" t="s">
        <v>40</v>
      </c>
      <c r="H329" s="85">
        <v>430</v>
      </c>
      <c r="I329" s="109">
        <f t="shared" si="47"/>
        <v>860</v>
      </c>
    </row>
    <row r="330" spans="1:10" ht="31.5" x14ac:dyDescent="0.2">
      <c r="A330" s="131">
        <f>IF(G330&lt;&gt;"",1+MAX($A$11:A329),"")</f>
        <v>205</v>
      </c>
      <c r="C330" s="126" t="s">
        <v>266</v>
      </c>
      <c r="D330" s="144">
        <v>3</v>
      </c>
      <c r="E330" s="138">
        <v>0</v>
      </c>
      <c r="F330" s="144">
        <v>3</v>
      </c>
      <c r="G330" s="133" t="s">
        <v>40</v>
      </c>
      <c r="H330" s="85">
        <v>430</v>
      </c>
      <c r="I330" s="109">
        <f t="shared" si="47"/>
        <v>1290</v>
      </c>
    </row>
    <row r="331" spans="1:10" ht="31.5" x14ac:dyDescent="0.2">
      <c r="A331" s="131">
        <f>IF(G331&lt;&gt;"",1+MAX($A$11:A330),"")</f>
        <v>206</v>
      </c>
      <c r="C331" s="126" t="s">
        <v>267</v>
      </c>
      <c r="D331" s="144">
        <v>1</v>
      </c>
      <c r="E331" s="138">
        <v>0</v>
      </c>
      <c r="F331" s="144">
        <v>1</v>
      </c>
      <c r="G331" s="133" t="s">
        <v>40</v>
      </c>
      <c r="H331" s="85">
        <v>430</v>
      </c>
      <c r="I331" s="109">
        <f t="shared" si="47"/>
        <v>430</v>
      </c>
    </row>
    <row r="332" spans="1:10" x14ac:dyDescent="0.2">
      <c r="A332" s="131" t="str">
        <f>IF(G332&lt;&gt;"",1+MAX($A$11:A331),"")</f>
        <v/>
      </c>
      <c r="E332" s="107"/>
      <c r="F332" s="106"/>
      <c r="H332" s="85"/>
      <c r="I332" s="109"/>
    </row>
    <row r="333" spans="1:10" x14ac:dyDescent="0.2">
      <c r="A333" s="127"/>
      <c r="B333" s="105" t="s">
        <v>69</v>
      </c>
      <c r="C333" s="12" t="s">
        <v>70</v>
      </c>
      <c r="D333" s="128"/>
      <c r="E333" s="134"/>
      <c r="F333" s="134"/>
      <c r="G333" s="134"/>
      <c r="H333" s="134"/>
      <c r="I333" s="134"/>
      <c r="J333" s="53">
        <f>SUM(I334:I376)</f>
        <v>133210</v>
      </c>
    </row>
    <row r="334" spans="1:10" x14ac:dyDescent="0.2">
      <c r="A334" s="131" t="str">
        <f>IF(G334&lt;&gt;"",1+MAX($A$11:A333),"")</f>
        <v/>
      </c>
      <c r="F334" s="77"/>
    </row>
    <row r="335" spans="1:10" x14ac:dyDescent="0.2">
      <c r="A335" s="131" t="str">
        <f>IF(G335&lt;&gt;"",1+MAX($A$11:A334),"")</f>
        <v/>
      </c>
      <c r="C335" s="141" t="s">
        <v>269</v>
      </c>
      <c r="D335" s="137"/>
      <c r="E335" s="138"/>
      <c r="F335" s="137"/>
      <c r="G335" s="132"/>
      <c r="H335" s="139"/>
      <c r="I335" s="140"/>
    </row>
    <row r="336" spans="1:10" x14ac:dyDescent="0.2">
      <c r="A336" s="131">
        <f>IF(G336&lt;&gt;"",1+MAX($A$11:A335),"")</f>
        <v>207</v>
      </c>
      <c r="C336" s="122" t="s">
        <v>270</v>
      </c>
      <c r="D336" s="119">
        <v>4</v>
      </c>
      <c r="E336" s="138">
        <v>0</v>
      </c>
      <c r="F336" s="119">
        <v>4</v>
      </c>
      <c r="G336" s="133" t="s">
        <v>40</v>
      </c>
      <c r="H336" s="85">
        <v>350</v>
      </c>
      <c r="I336" s="109">
        <f t="shared" ref="I336:I347" si="48">H336*F336</f>
        <v>1400</v>
      </c>
    </row>
    <row r="337" spans="1:9" x14ac:dyDescent="0.2">
      <c r="A337" s="131">
        <f>IF(G337&lt;&gt;"",1+MAX($A$11:A336),"")</f>
        <v>208</v>
      </c>
      <c r="C337" s="122" t="s">
        <v>271</v>
      </c>
      <c r="D337" s="119">
        <v>2</v>
      </c>
      <c r="E337" s="138">
        <v>0</v>
      </c>
      <c r="F337" s="119">
        <v>2</v>
      </c>
      <c r="G337" s="133" t="s">
        <v>40</v>
      </c>
      <c r="H337" s="85">
        <v>380</v>
      </c>
      <c r="I337" s="109">
        <f t="shared" si="48"/>
        <v>760</v>
      </c>
    </row>
    <row r="338" spans="1:9" x14ac:dyDescent="0.2">
      <c r="A338" s="131">
        <f>IF(G338&lt;&gt;"",1+MAX($A$11:A337),"")</f>
        <v>209</v>
      </c>
      <c r="C338" s="122" t="s">
        <v>272</v>
      </c>
      <c r="D338" s="119">
        <v>10</v>
      </c>
      <c r="E338" s="138">
        <v>0</v>
      </c>
      <c r="F338" s="119">
        <v>10</v>
      </c>
      <c r="G338" s="133" t="s">
        <v>40</v>
      </c>
      <c r="H338" s="85">
        <v>330</v>
      </c>
      <c r="I338" s="109">
        <f t="shared" si="48"/>
        <v>3300</v>
      </c>
    </row>
    <row r="339" spans="1:9" x14ac:dyDescent="0.2">
      <c r="A339" s="131">
        <f>IF(G339&lt;&gt;"",1+MAX($A$11:A338),"")</f>
        <v>210</v>
      </c>
      <c r="C339" s="122" t="s">
        <v>273</v>
      </c>
      <c r="D339" s="119">
        <v>5</v>
      </c>
      <c r="E339" s="138">
        <v>0</v>
      </c>
      <c r="F339" s="119">
        <v>5</v>
      </c>
      <c r="G339" s="133" t="s">
        <v>40</v>
      </c>
      <c r="H339" s="85">
        <v>435</v>
      </c>
      <c r="I339" s="109">
        <f t="shared" si="48"/>
        <v>2175</v>
      </c>
    </row>
    <row r="340" spans="1:9" x14ac:dyDescent="0.2">
      <c r="A340" s="131">
        <f>IF(G340&lt;&gt;"",1+MAX($A$11:A339),"")</f>
        <v>211</v>
      </c>
      <c r="C340" s="122" t="s">
        <v>274</v>
      </c>
      <c r="D340" s="119">
        <v>10</v>
      </c>
      <c r="E340" s="138">
        <v>0</v>
      </c>
      <c r="F340" s="119">
        <v>10</v>
      </c>
      <c r="G340" s="133" t="s">
        <v>40</v>
      </c>
      <c r="H340" s="85">
        <v>140</v>
      </c>
      <c r="I340" s="109">
        <f t="shared" si="48"/>
        <v>1400</v>
      </c>
    </row>
    <row r="341" spans="1:9" x14ac:dyDescent="0.2">
      <c r="A341" s="131">
        <f>IF(G341&lt;&gt;"",1+MAX($A$11:A340),"")</f>
        <v>212</v>
      </c>
      <c r="C341" s="122" t="s">
        <v>275</v>
      </c>
      <c r="D341" s="119">
        <v>125</v>
      </c>
      <c r="E341" s="138">
        <v>0</v>
      </c>
      <c r="F341" s="119">
        <v>125</v>
      </c>
      <c r="G341" s="133" t="s">
        <v>40</v>
      </c>
      <c r="H341" s="85">
        <v>290</v>
      </c>
      <c r="I341" s="109">
        <f t="shared" si="48"/>
        <v>36250</v>
      </c>
    </row>
    <row r="342" spans="1:9" x14ac:dyDescent="0.2">
      <c r="A342" s="131">
        <f>IF(G342&lt;&gt;"",1+MAX($A$11:A341),"")</f>
        <v>213</v>
      </c>
      <c r="C342" s="122" t="s">
        <v>276</v>
      </c>
      <c r="D342" s="119">
        <v>7</v>
      </c>
      <c r="E342" s="138">
        <v>0</v>
      </c>
      <c r="F342" s="119">
        <v>7</v>
      </c>
      <c r="G342" s="133" t="s">
        <v>40</v>
      </c>
      <c r="H342" s="85">
        <v>290</v>
      </c>
      <c r="I342" s="109">
        <f t="shared" si="48"/>
        <v>2030</v>
      </c>
    </row>
    <row r="343" spans="1:9" x14ac:dyDescent="0.2">
      <c r="A343" s="131">
        <f>IF(G343&lt;&gt;"",1+MAX($A$11:A342),"")</f>
        <v>214</v>
      </c>
      <c r="C343" s="122" t="s">
        <v>277</v>
      </c>
      <c r="D343" s="119">
        <v>1</v>
      </c>
      <c r="E343" s="138">
        <v>0</v>
      </c>
      <c r="F343" s="119">
        <v>1</v>
      </c>
      <c r="G343" s="133" t="s">
        <v>40</v>
      </c>
      <c r="H343" s="85">
        <v>330</v>
      </c>
      <c r="I343" s="109">
        <f t="shared" si="48"/>
        <v>330</v>
      </c>
    </row>
    <row r="344" spans="1:9" x14ac:dyDescent="0.2">
      <c r="A344" s="131">
        <f>IF(G344&lt;&gt;"",1+MAX($A$11:A343),"")</f>
        <v>215</v>
      </c>
      <c r="C344" s="122" t="s">
        <v>278</v>
      </c>
      <c r="D344" s="119">
        <v>9</v>
      </c>
      <c r="E344" s="138">
        <v>0</v>
      </c>
      <c r="F344" s="119">
        <v>9</v>
      </c>
      <c r="G344" s="133" t="s">
        <v>40</v>
      </c>
      <c r="H344" s="85">
        <v>410</v>
      </c>
      <c r="I344" s="109">
        <f t="shared" si="48"/>
        <v>3690</v>
      </c>
    </row>
    <row r="345" spans="1:9" x14ac:dyDescent="0.2">
      <c r="A345" s="131">
        <f>IF(G345&lt;&gt;"",1+MAX($A$11:A344),"")</f>
        <v>216</v>
      </c>
      <c r="C345" s="122" t="s">
        <v>279</v>
      </c>
      <c r="D345" s="119">
        <v>6</v>
      </c>
      <c r="E345" s="138">
        <v>0</v>
      </c>
      <c r="F345" s="119">
        <v>6</v>
      </c>
      <c r="G345" s="133" t="s">
        <v>40</v>
      </c>
      <c r="H345" s="85">
        <v>385</v>
      </c>
      <c r="I345" s="109">
        <f t="shared" si="48"/>
        <v>2310</v>
      </c>
    </row>
    <row r="346" spans="1:9" x14ac:dyDescent="0.2">
      <c r="A346" s="131">
        <f>IF(G346&lt;&gt;"",1+MAX($A$11:A345),"")</f>
        <v>217</v>
      </c>
      <c r="C346" s="122" t="s">
        <v>280</v>
      </c>
      <c r="D346" s="119">
        <v>73</v>
      </c>
      <c r="E346" s="138">
        <v>0</v>
      </c>
      <c r="F346" s="119">
        <v>73</v>
      </c>
      <c r="G346" s="133" t="s">
        <v>40</v>
      </c>
      <c r="H346" s="85">
        <v>140</v>
      </c>
      <c r="I346" s="109">
        <f t="shared" si="48"/>
        <v>10220</v>
      </c>
    </row>
    <row r="347" spans="1:9" x14ac:dyDescent="0.2">
      <c r="A347" s="131">
        <f>IF(G347&lt;&gt;"",1+MAX($A$11:A346),"")</f>
        <v>218</v>
      </c>
      <c r="C347" s="122" t="s">
        <v>281</v>
      </c>
      <c r="D347" s="119">
        <v>29</v>
      </c>
      <c r="E347" s="138">
        <v>0</v>
      </c>
      <c r="F347" s="119">
        <v>29</v>
      </c>
      <c r="G347" s="133" t="s">
        <v>40</v>
      </c>
      <c r="H347" s="85">
        <v>110</v>
      </c>
      <c r="I347" s="109">
        <f t="shared" si="48"/>
        <v>3190</v>
      </c>
    </row>
    <row r="348" spans="1:9" x14ac:dyDescent="0.25">
      <c r="A348" s="131" t="str">
        <f>IF(G348&lt;&gt;"",1+MAX($A$11:A347),"")</f>
        <v/>
      </c>
      <c r="C348" s="120"/>
      <c r="D348" s="144"/>
      <c r="E348" s="138"/>
      <c r="F348" s="144"/>
      <c r="G348" s="120"/>
      <c r="H348" s="85"/>
      <c r="I348" s="135"/>
    </row>
    <row r="349" spans="1:9" x14ac:dyDescent="0.25">
      <c r="A349" s="131" t="str">
        <f>IF(G349&lt;&gt;"",1+MAX($A$11:A348),"")</f>
        <v/>
      </c>
      <c r="C349" s="142" t="s">
        <v>282</v>
      </c>
      <c r="D349" s="144"/>
      <c r="E349" s="120"/>
      <c r="F349" s="144"/>
      <c r="G349" s="120"/>
      <c r="H349" s="85"/>
      <c r="I349" s="135"/>
    </row>
    <row r="350" spans="1:9" x14ac:dyDescent="0.2">
      <c r="A350" s="131">
        <f>IF(G350&lt;&gt;"",1+MAX($A$11:A349),"")</f>
        <v>219</v>
      </c>
      <c r="C350" s="122" t="s">
        <v>283</v>
      </c>
      <c r="D350" s="119">
        <v>54</v>
      </c>
      <c r="E350" s="138">
        <v>0</v>
      </c>
      <c r="F350" s="119">
        <v>54</v>
      </c>
      <c r="G350" s="133" t="s">
        <v>40</v>
      </c>
      <c r="H350" s="85">
        <v>140</v>
      </c>
      <c r="I350" s="109">
        <f t="shared" ref="I350:I358" si="49">H350*F350</f>
        <v>7560</v>
      </c>
    </row>
    <row r="351" spans="1:9" x14ac:dyDescent="0.2">
      <c r="A351" s="131">
        <f>IF(G351&lt;&gt;"",1+MAX($A$11:A350),"")</f>
        <v>220</v>
      </c>
      <c r="C351" s="122" t="s">
        <v>284</v>
      </c>
      <c r="D351" s="119">
        <v>83</v>
      </c>
      <c r="E351" s="138">
        <v>0</v>
      </c>
      <c r="F351" s="119">
        <v>83</v>
      </c>
      <c r="G351" s="133" t="s">
        <v>40</v>
      </c>
      <c r="H351" s="85">
        <v>120</v>
      </c>
      <c r="I351" s="109">
        <f t="shared" si="49"/>
        <v>9960</v>
      </c>
    </row>
    <row r="352" spans="1:9" x14ac:dyDescent="0.2">
      <c r="A352" s="131">
        <f>IF(G352&lt;&gt;"",1+MAX($A$11:A351),"")</f>
        <v>221</v>
      </c>
      <c r="C352" s="122" t="s">
        <v>285</v>
      </c>
      <c r="D352" s="119">
        <v>25</v>
      </c>
      <c r="E352" s="138">
        <v>0</v>
      </c>
      <c r="F352" s="119">
        <v>25</v>
      </c>
      <c r="G352" s="133" t="s">
        <v>40</v>
      </c>
      <c r="H352" s="85">
        <v>140</v>
      </c>
      <c r="I352" s="109">
        <f t="shared" si="49"/>
        <v>3500</v>
      </c>
    </row>
    <row r="353" spans="1:9" x14ac:dyDescent="0.2">
      <c r="A353" s="131">
        <f>IF(G353&lt;&gt;"",1+MAX($A$11:A352),"")</f>
        <v>222</v>
      </c>
      <c r="C353" s="122" t="s">
        <v>286</v>
      </c>
      <c r="D353" s="119">
        <v>12</v>
      </c>
      <c r="E353" s="138">
        <v>0</v>
      </c>
      <c r="F353" s="119">
        <v>12</v>
      </c>
      <c r="G353" s="133" t="s">
        <v>40</v>
      </c>
      <c r="H353" s="85">
        <v>510</v>
      </c>
      <c r="I353" s="109">
        <f t="shared" si="49"/>
        <v>6120</v>
      </c>
    </row>
    <row r="354" spans="1:9" x14ac:dyDescent="0.2">
      <c r="A354" s="131">
        <f>IF(G354&lt;&gt;"",1+MAX($A$11:A353),"")</f>
        <v>223</v>
      </c>
      <c r="C354" s="122" t="s">
        <v>287</v>
      </c>
      <c r="D354" s="119">
        <v>13</v>
      </c>
      <c r="E354" s="138">
        <v>0</v>
      </c>
      <c r="F354" s="119">
        <v>13</v>
      </c>
      <c r="G354" s="133" t="s">
        <v>40</v>
      </c>
      <c r="H354" s="85">
        <v>140</v>
      </c>
      <c r="I354" s="109">
        <f t="shared" si="49"/>
        <v>1820</v>
      </c>
    </row>
    <row r="355" spans="1:9" x14ac:dyDescent="0.2">
      <c r="A355" s="131">
        <f>IF(G355&lt;&gt;"",1+MAX($A$11:A354),"")</f>
        <v>224</v>
      </c>
      <c r="C355" s="122" t="s">
        <v>288</v>
      </c>
      <c r="D355" s="119">
        <v>3</v>
      </c>
      <c r="E355" s="138">
        <v>0</v>
      </c>
      <c r="F355" s="119">
        <v>3</v>
      </c>
      <c r="G355" s="133" t="s">
        <v>40</v>
      </c>
      <c r="H355" s="85">
        <v>140</v>
      </c>
      <c r="I355" s="109">
        <f t="shared" si="49"/>
        <v>420</v>
      </c>
    </row>
    <row r="356" spans="1:9" x14ac:dyDescent="0.2">
      <c r="A356" s="131">
        <f>IF(G356&lt;&gt;"",1+MAX($A$11:A355),"")</f>
        <v>225</v>
      </c>
      <c r="C356" s="122" t="s">
        <v>289</v>
      </c>
      <c r="D356" s="119">
        <v>4</v>
      </c>
      <c r="E356" s="138">
        <v>0</v>
      </c>
      <c r="F356" s="119">
        <v>4</v>
      </c>
      <c r="G356" s="133" t="s">
        <v>40</v>
      </c>
      <c r="H356" s="85">
        <v>180</v>
      </c>
      <c r="I356" s="109">
        <f t="shared" si="49"/>
        <v>720</v>
      </c>
    </row>
    <row r="357" spans="1:9" x14ac:dyDescent="0.2">
      <c r="A357" s="131">
        <f>IF(G357&lt;&gt;"",1+MAX($A$11:A356),"")</f>
        <v>226</v>
      </c>
      <c r="C357" s="122" t="s">
        <v>290</v>
      </c>
      <c r="D357" s="119">
        <v>7</v>
      </c>
      <c r="E357" s="138">
        <v>0</v>
      </c>
      <c r="F357" s="119">
        <v>7</v>
      </c>
      <c r="G357" s="133" t="s">
        <v>40</v>
      </c>
      <c r="H357" s="85">
        <v>150</v>
      </c>
      <c r="I357" s="109">
        <f t="shared" si="49"/>
        <v>1050</v>
      </c>
    </row>
    <row r="358" spans="1:9" x14ac:dyDescent="0.2">
      <c r="A358" s="131">
        <f>IF(G358&lt;&gt;"",1+MAX($A$11:A357),"")</f>
        <v>227</v>
      </c>
      <c r="C358" s="122" t="s">
        <v>291</v>
      </c>
      <c r="D358" s="119">
        <v>10</v>
      </c>
      <c r="E358" s="138">
        <v>0</v>
      </c>
      <c r="F358" s="119">
        <v>10</v>
      </c>
      <c r="G358" s="133" t="s">
        <v>40</v>
      </c>
      <c r="H358" s="85">
        <v>400</v>
      </c>
      <c r="I358" s="109">
        <f t="shared" si="49"/>
        <v>4000</v>
      </c>
    </row>
    <row r="359" spans="1:9" x14ac:dyDescent="0.25">
      <c r="A359" s="131" t="str">
        <f>IF(G359&lt;&gt;"",1+MAX($A$11:A358),"")</f>
        <v/>
      </c>
      <c r="C359" s="120"/>
      <c r="D359" s="144"/>
      <c r="E359" s="138"/>
      <c r="F359" s="144"/>
      <c r="G359" s="120"/>
      <c r="H359" s="85"/>
      <c r="I359" s="135"/>
    </row>
    <row r="360" spans="1:9" x14ac:dyDescent="0.25">
      <c r="A360" s="131" t="str">
        <f>IF(G360&lt;&gt;"",1+MAX($A$11:A359),"")</f>
        <v/>
      </c>
      <c r="C360" s="142" t="s">
        <v>292</v>
      </c>
      <c r="D360" s="144"/>
      <c r="E360" s="138"/>
      <c r="F360" s="144"/>
      <c r="G360" s="120"/>
      <c r="H360" s="85"/>
      <c r="I360" s="135"/>
    </row>
    <row r="361" spans="1:9" x14ac:dyDescent="0.2">
      <c r="A361" s="131">
        <f>IF(G361&lt;&gt;"",1+MAX($A$11:A360),"")</f>
        <v>228</v>
      </c>
      <c r="C361" s="122" t="s">
        <v>293</v>
      </c>
      <c r="D361" s="119">
        <v>4</v>
      </c>
      <c r="E361" s="138">
        <v>0</v>
      </c>
      <c r="F361" s="119">
        <v>4</v>
      </c>
      <c r="G361" s="133" t="s">
        <v>40</v>
      </c>
      <c r="H361" s="85">
        <v>600</v>
      </c>
      <c r="I361" s="109">
        <f t="shared" ref="I361:I367" si="50">H361*F361</f>
        <v>2400</v>
      </c>
    </row>
    <row r="362" spans="1:9" x14ac:dyDescent="0.2">
      <c r="A362" s="131">
        <f>IF(G362&lt;&gt;"",1+MAX($A$11:A361),"")</f>
        <v>229</v>
      </c>
      <c r="C362" s="122" t="s">
        <v>294</v>
      </c>
      <c r="D362" s="119">
        <v>2</v>
      </c>
      <c r="E362" s="138">
        <v>0</v>
      </c>
      <c r="F362" s="119">
        <v>2</v>
      </c>
      <c r="G362" s="133" t="s">
        <v>40</v>
      </c>
      <c r="H362" s="85">
        <v>110</v>
      </c>
      <c r="I362" s="109">
        <f t="shared" si="50"/>
        <v>220</v>
      </c>
    </row>
    <row r="363" spans="1:9" x14ac:dyDescent="0.2">
      <c r="A363" s="131">
        <f>IF(G363&lt;&gt;"",1+MAX($A$11:A362),"")</f>
        <v>230</v>
      </c>
      <c r="C363" s="122" t="s">
        <v>295</v>
      </c>
      <c r="D363" s="119">
        <v>3</v>
      </c>
      <c r="E363" s="138">
        <v>0</v>
      </c>
      <c r="F363" s="119">
        <v>3</v>
      </c>
      <c r="G363" s="133" t="s">
        <v>40</v>
      </c>
      <c r="H363" s="85">
        <v>110</v>
      </c>
      <c r="I363" s="109">
        <f t="shared" si="50"/>
        <v>330</v>
      </c>
    </row>
    <row r="364" spans="1:9" x14ac:dyDescent="0.2">
      <c r="A364" s="131">
        <f>IF(G364&lt;&gt;"",1+MAX($A$11:A363),"")</f>
        <v>231</v>
      </c>
      <c r="C364" s="122" t="s">
        <v>296</v>
      </c>
      <c r="D364" s="119">
        <v>12</v>
      </c>
      <c r="E364" s="138">
        <v>0</v>
      </c>
      <c r="F364" s="119">
        <v>12</v>
      </c>
      <c r="G364" s="133" t="s">
        <v>40</v>
      </c>
      <c r="H364" s="85">
        <v>140</v>
      </c>
      <c r="I364" s="109">
        <f t="shared" si="50"/>
        <v>1680</v>
      </c>
    </row>
    <row r="365" spans="1:9" x14ac:dyDescent="0.2">
      <c r="A365" s="131">
        <f>IF(G365&lt;&gt;"",1+MAX($A$11:A364),"")</f>
        <v>232</v>
      </c>
      <c r="C365" s="122" t="s">
        <v>297</v>
      </c>
      <c r="D365" s="119">
        <v>17</v>
      </c>
      <c r="E365" s="138">
        <v>0</v>
      </c>
      <c r="F365" s="119">
        <v>17</v>
      </c>
      <c r="G365" s="133" t="s">
        <v>40</v>
      </c>
      <c r="H365" s="85">
        <v>110</v>
      </c>
      <c r="I365" s="109">
        <f t="shared" si="50"/>
        <v>1870</v>
      </c>
    </row>
    <row r="366" spans="1:9" x14ac:dyDescent="0.2">
      <c r="A366" s="131">
        <f>IF(G366&lt;&gt;"",1+MAX($A$11:A365),"")</f>
        <v>233</v>
      </c>
      <c r="C366" s="122" t="s">
        <v>298</v>
      </c>
      <c r="D366" s="119">
        <v>1</v>
      </c>
      <c r="E366" s="138">
        <v>0</v>
      </c>
      <c r="F366" s="119">
        <v>1</v>
      </c>
      <c r="G366" s="133" t="s">
        <v>40</v>
      </c>
      <c r="H366" s="85">
        <v>95</v>
      </c>
      <c r="I366" s="109">
        <f t="shared" si="50"/>
        <v>95</v>
      </c>
    </row>
    <row r="367" spans="1:9" x14ac:dyDescent="0.2">
      <c r="A367" s="131">
        <f>IF(G367&lt;&gt;"",1+MAX($A$11:A366),"")</f>
        <v>234</v>
      </c>
      <c r="C367" s="122" t="s">
        <v>299</v>
      </c>
      <c r="D367" s="119">
        <v>1</v>
      </c>
      <c r="E367" s="138">
        <v>0</v>
      </c>
      <c r="F367" s="119">
        <v>1</v>
      </c>
      <c r="G367" s="133" t="s">
        <v>40</v>
      </c>
      <c r="H367" s="85">
        <v>110</v>
      </c>
      <c r="I367" s="109">
        <f t="shared" si="50"/>
        <v>110</v>
      </c>
    </row>
    <row r="368" spans="1:9" x14ac:dyDescent="0.25">
      <c r="A368" s="131" t="str">
        <f>IF(G368&lt;&gt;"",1+MAX($A$11:A367),"")</f>
        <v/>
      </c>
      <c r="C368" s="120"/>
      <c r="D368" s="146"/>
      <c r="E368" s="138"/>
      <c r="F368" s="146"/>
      <c r="G368" s="120"/>
      <c r="H368" s="85"/>
      <c r="I368" s="135"/>
    </row>
    <row r="369" spans="1:11" x14ac:dyDescent="0.25">
      <c r="A369" s="131" t="str">
        <f>IF(G369&lt;&gt;"",1+MAX($A$11:A368),"")</f>
        <v/>
      </c>
      <c r="C369" s="142" t="s">
        <v>300</v>
      </c>
      <c r="D369" s="144"/>
      <c r="E369" s="138"/>
      <c r="F369" s="144"/>
      <c r="G369" s="120"/>
      <c r="H369" s="85"/>
      <c r="I369" s="135"/>
    </row>
    <row r="370" spans="1:11" x14ac:dyDescent="0.2">
      <c r="A370" s="131">
        <f>IF(G370&lt;&gt;"",1+MAX($A$11:A369),"")</f>
        <v>235</v>
      </c>
      <c r="C370" s="122" t="s">
        <v>301</v>
      </c>
      <c r="D370" s="119">
        <v>1</v>
      </c>
      <c r="E370" s="138">
        <v>0</v>
      </c>
      <c r="F370" s="119">
        <v>1</v>
      </c>
      <c r="G370" s="133" t="s">
        <v>40</v>
      </c>
      <c r="H370" s="85">
        <v>1200</v>
      </c>
      <c r="I370" s="109">
        <f t="shared" ref="I370:I373" si="51">H370*F370</f>
        <v>1200</v>
      </c>
    </row>
    <row r="371" spans="1:11" x14ac:dyDescent="0.2">
      <c r="A371" s="131">
        <f>IF(G371&lt;&gt;"",1+MAX($A$11:A370),"")</f>
        <v>236</v>
      </c>
      <c r="C371" s="122" t="s">
        <v>302</v>
      </c>
      <c r="D371" s="119">
        <v>1</v>
      </c>
      <c r="E371" s="138">
        <v>0</v>
      </c>
      <c r="F371" s="119">
        <v>1</v>
      </c>
      <c r="G371" s="133" t="s">
        <v>40</v>
      </c>
      <c r="H371" s="85">
        <v>1200</v>
      </c>
      <c r="I371" s="109">
        <f t="shared" si="51"/>
        <v>1200</v>
      </c>
    </row>
    <row r="372" spans="1:11" x14ac:dyDescent="0.2">
      <c r="A372" s="131">
        <f>IF(G372&lt;&gt;"",1+MAX($A$11:A371),"")</f>
        <v>237</v>
      </c>
      <c r="C372" s="122" t="s">
        <v>303</v>
      </c>
      <c r="D372" s="119">
        <v>1</v>
      </c>
      <c r="E372" s="138">
        <v>0</v>
      </c>
      <c r="F372" s="119">
        <v>1</v>
      </c>
      <c r="G372" s="133" t="s">
        <v>40</v>
      </c>
      <c r="H372" s="85">
        <v>1200</v>
      </c>
      <c r="I372" s="109">
        <f t="shared" si="51"/>
        <v>1200</v>
      </c>
    </row>
    <row r="373" spans="1:11" x14ac:dyDescent="0.2">
      <c r="A373" s="131">
        <f>IF(G373&lt;&gt;"",1+MAX($A$11:A372),"")</f>
        <v>238</v>
      </c>
      <c r="C373" s="122" t="s">
        <v>304</v>
      </c>
      <c r="D373" s="119">
        <v>1</v>
      </c>
      <c r="E373" s="138">
        <v>0</v>
      </c>
      <c r="F373" s="119">
        <v>1</v>
      </c>
      <c r="G373" s="133" t="s">
        <v>40</v>
      </c>
      <c r="H373" s="85">
        <v>1200</v>
      </c>
      <c r="I373" s="109">
        <f t="shared" si="51"/>
        <v>1200</v>
      </c>
    </row>
    <row r="374" spans="1:11" x14ac:dyDescent="0.2">
      <c r="A374" s="131"/>
      <c r="C374" s="122"/>
      <c r="D374" s="119"/>
      <c r="E374" s="138"/>
      <c r="F374" s="119"/>
      <c r="G374" s="133"/>
      <c r="H374" s="85"/>
      <c r="I374" s="135"/>
    </row>
    <row r="375" spans="1:11" x14ac:dyDescent="0.2">
      <c r="A375" s="131">
        <f>IF(G375&lt;&gt;"",1+MAX($A$11:A373),"")</f>
        <v>239</v>
      </c>
      <c r="C375" s="122" t="s">
        <v>305</v>
      </c>
      <c r="D375" s="119">
        <v>1</v>
      </c>
      <c r="E375" s="138">
        <v>0</v>
      </c>
      <c r="F375" s="119">
        <v>1</v>
      </c>
      <c r="G375" s="133" t="s">
        <v>19</v>
      </c>
      <c r="H375" s="85">
        <v>19500</v>
      </c>
      <c r="I375" s="109">
        <f t="shared" ref="I375" si="52">H375*F375</f>
        <v>19500</v>
      </c>
    </row>
    <row r="376" spans="1:11" x14ac:dyDescent="0.2">
      <c r="A376" s="37"/>
      <c r="E376" s="107"/>
      <c r="F376" s="106"/>
      <c r="H376" s="85"/>
      <c r="I376" s="109"/>
    </row>
    <row r="377" spans="1:11" x14ac:dyDescent="0.2">
      <c r="A377" s="88" t="str">
        <f>IF(G377&lt;&gt;"",1+MAX($A$11:A376),"")</f>
        <v/>
      </c>
      <c r="B377" s="105" t="s">
        <v>71</v>
      </c>
      <c r="C377" s="12" t="s">
        <v>72</v>
      </c>
      <c r="D377" s="13"/>
      <c r="E377" s="52"/>
      <c r="F377" s="52"/>
      <c r="G377" s="52"/>
      <c r="H377" s="52"/>
      <c r="I377" s="52"/>
      <c r="J377" s="53">
        <f>SUM(I378:I382)</f>
        <v>10765.755000000001</v>
      </c>
    </row>
    <row r="378" spans="1:11" x14ac:dyDescent="0.2">
      <c r="A378" s="37" t="str">
        <f>IF(G378&lt;&gt;"",1+MAX($A$11:A376),"")</f>
        <v/>
      </c>
      <c r="F378" s="77"/>
      <c r="H378" s="85"/>
    </row>
    <row r="379" spans="1:11" s="21" customFormat="1" x14ac:dyDescent="0.25">
      <c r="A379" s="131">
        <f>IF(G379&lt;&gt;"",1+MAX($A$11:A378),"")</f>
        <v>240</v>
      </c>
      <c r="B379" s="87"/>
      <c r="C379" s="97" t="s">
        <v>87</v>
      </c>
      <c r="D379" s="103">
        <f>911*2.7/27</f>
        <v>91.100000000000009</v>
      </c>
      <c r="E379" s="107">
        <v>0.1</v>
      </c>
      <c r="F379" s="106">
        <f>D379*(1+E379)</f>
        <v>100.21000000000002</v>
      </c>
      <c r="G379" s="102" t="s">
        <v>47</v>
      </c>
      <c r="H379" s="85">
        <v>65</v>
      </c>
      <c r="I379" s="109">
        <f t="shared" ref="I379:I381" si="53">H379*F379</f>
        <v>6513.6500000000015</v>
      </c>
      <c r="J379" s="59"/>
      <c r="K379" s="20"/>
    </row>
    <row r="380" spans="1:11" s="130" customFormat="1" x14ac:dyDescent="0.25">
      <c r="A380" s="131">
        <f>IF(G380&lt;&gt;"",1+MAX($A$11:A379),"")</f>
        <v>241</v>
      </c>
      <c r="B380" s="87"/>
      <c r="C380" s="97" t="s">
        <v>322</v>
      </c>
      <c r="D380" s="103">
        <f>141*9/27</f>
        <v>47</v>
      </c>
      <c r="E380" s="107">
        <v>0.1</v>
      </c>
      <c r="F380" s="106">
        <f>D380*(1+E380)</f>
        <v>51.7</v>
      </c>
      <c r="G380" s="102" t="s">
        <v>47</v>
      </c>
      <c r="H380" s="85">
        <v>65</v>
      </c>
      <c r="I380" s="109">
        <f t="shared" si="53"/>
        <v>3360.5</v>
      </c>
      <c r="J380" s="121"/>
      <c r="K380" s="129"/>
    </row>
    <row r="381" spans="1:11" s="130" customFormat="1" x14ac:dyDescent="0.25">
      <c r="A381" s="131">
        <f>IF(G381&lt;&gt;"",1+MAX($A$11:A380),"")</f>
        <v>242</v>
      </c>
      <c r="B381" s="87"/>
      <c r="C381" s="97" t="s">
        <v>323</v>
      </c>
      <c r="D381" s="103">
        <v>12.47</v>
      </c>
      <c r="E381" s="107">
        <v>0.1</v>
      </c>
      <c r="F381" s="106">
        <f>D381*(1+E381)</f>
        <v>13.717000000000002</v>
      </c>
      <c r="G381" s="102" t="s">
        <v>47</v>
      </c>
      <c r="H381" s="85">
        <v>65</v>
      </c>
      <c r="I381" s="109">
        <f t="shared" si="53"/>
        <v>891.60500000000013</v>
      </c>
      <c r="J381" s="121"/>
      <c r="K381" s="129"/>
    </row>
    <row r="382" spans="1:11" x14ac:dyDescent="0.2">
      <c r="A382" s="123"/>
      <c r="J382" s="116"/>
    </row>
    <row r="383" spans="1:11" ht="16.5" thickBot="1" x14ac:dyDescent="0.25">
      <c r="A383" s="14" t="s">
        <v>5</v>
      </c>
      <c r="B383" s="27"/>
      <c r="C383" s="15"/>
      <c r="D383" s="16"/>
      <c r="E383" s="60"/>
      <c r="F383" s="60"/>
      <c r="G383" s="61"/>
      <c r="H383" s="62"/>
      <c r="I383" s="63">
        <f>SUM(I11:I382)</f>
        <v>844298.44227051875</v>
      </c>
      <c r="J383" s="63">
        <f>SUM(J11:J382)</f>
        <v>844298.44227051851</v>
      </c>
    </row>
    <row r="384" spans="1:11" ht="17.25" thickTop="1" thickBot="1" x14ac:dyDescent="0.25">
      <c r="A384" s="14" t="s">
        <v>8</v>
      </c>
      <c r="B384" s="27"/>
      <c r="C384" s="15"/>
      <c r="D384" s="16"/>
      <c r="E384" s="60"/>
      <c r="F384" s="60"/>
      <c r="G384" s="61"/>
      <c r="H384" s="64">
        <v>0.05</v>
      </c>
      <c r="I384" s="65">
        <f>I383*H384</f>
        <v>42214.922113525943</v>
      </c>
      <c r="J384" s="66">
        <f>J383*H384</f>
        <v>42214.922113525929</v>
      </c>
    </row>
    <row r="385" spans="1:10" ht="17.25" thickTop="1" thickBot="1" x14ac:dyDescent="0.25">
      <c r="A385" s="14" t="s">
        <v>7</v>
      </c>
      <c r="B385" s="27"/>
      <c r="C385" s="15"/>
      <c r="D385" s="16"/>
      <c r="E385" s="60"/>
      <c r="F385" s="60"/>
      <c r="G385" s="61"/>
      <c r="H385" s="64">
        <v>0.2</v>
      </c>
      <c r="I385" s="65">
        <f>I383*H385</f>
        <v>168859.68845410377</v>
      </c>
      <c r="J385" s="66">
        <f>J383*H385</f>
        <v>168859.68845410371</v>
      </c>
    </row>
    <row r="386" spans="1:10" ht="16.5" thickTop="1" x14ac:dyDescent="0.2">
      <c r="A386" s="17" t="s">
        <v>6</v>
      </c>
      <c r="B386" s="28"/>
      <c r="C386" s="18"/>
      <c r="D386" s="19"/>
      <c r="E386" s="67"/>
      <c r="F386" s="67"/>
      <c r="G386" s="68"/>
      <c r="H386" s="69"/>
      <c r="I386" s="70">
        <f>SUM(I383:I385)</f>
        <v>1055373.0528381485</v>
      </c>
      <c r="J386" s="71">
        <f>SUM(J383:J385)</f>
        <v>1055373.0528381481</v>
      </c>
    </row>
  </sheetData>
  <sortState ref="C119:H134">
    <sortCondition ref="C119"/>
  </sortState>
  <mergeCells count="2">
    <mergeCell ref="A2:J2"/>
    <mergeCell ref="I3:J3"/>
  </mergeCells>
  <printOptions horizontalCentered="1"/>
  <pageMargins left="0.43307086614173201" right="0.43307086614173201" top="0.39370078740157499" bottom="0.39370078740157499" header="0.196850393700787" footer="0.196850393700787"/>
  <pageSetup paperSize="9" scale="43" orientation="portrait" r:id="rId1"/>
  <headerFooter>
    <oddFooter>&amp;C&amp;P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Estimate</vt:lpstr>
      <vt:lpstr>Estimate!Print_Area</vt:lpstr>
      <vt:lpstr>Estimate!Print_Titles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2013-07-08T09:36:48Z</dcterms:created>
  <dcterms:modified xsi:type="dcterms:W3CDTF">2021-01-02T23:00:20Z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